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8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9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0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vravenna.sharepoint.com/sites/Statistica302/Shared Documents/General/OSSERVATORI_TAVOLI/Osservatorio incidenti stradali/Elaborazioni/2023/"/>
    </mc:Choice>
  </mc:AlternateContent>
  <xr:revisionPtr revIDLastSave="2196" documentId="8_{DD44AFA8-93FC-4230-BB1F-9EB2D52F106E}" xr6:coauthVersionLast="47" xr6:coauthVersionMax="47" xr10:uidLastSave="{E4AC5E2D-FFB7-453E-8991-E2FFC705716E}"/>
  <bookViews>
    <workbookView xWindow="-120" yWindow="-120" windowWidth="29040" windowHeight="15840" xr2:uid="{00000000-000D-0000-FFFF-FFFF00000000}"/>
  </bookViews>
  <sheets>
    <sheet name="Tab. 1" sheetId="2" r:id="rId1"/>
    <sheet name="Tab.2" sheetId="5" r:id="rId2"/>
    <sheet name="Tab.3" sheetId="6" r:id="rId3"/>
    <sheet name="Tab.4" sheetId="1" r:id="rId4"/>
    <sheet name="Tab. 5" sheetId="18" r:id="rId5"/>
    <sheet name="Tab. 6" sheetId="13" r:id="rId6"/>
    <sheet name="Tab.7" sheetId="8" r:id="rId7"/>
    <sheet name="Tab.8" sheetId="16" r:id="rId8"/>
    <sheet name="Tab.9" sheetId="17" r:id="rId9"/>
    <sheet name="Tab. 10" sheetId="19" r:id="rId10"/>
  </sheets>
  <definedNames>
    <definedName name="_Toc94174144" localSheetId="6">Tab.7!$A$1</definedName>
    <definedName name="_xlnm.Print_Area" localSheetId="0">'Tab. 1'!$A$1:$G$22</definedName>
    <definedName name="_xlnm.Print_Area" localSheetId="5">'Tab. 6'!$A$1:$G$170</definedName>
    <definedName name="_xlnm.Print_Area" localSheetId="3">Tab.4!$A$1:$M$27</definedName>
    <definedName name="_xlnm.Print_Area" localSheetId="7">Tab.8!$A$1:$M$79</definedName>
    <definedName name="_xlnm.Print_Area" localSheetId="8">Tab.9!$A$1:$J$50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7" l="1"/>
  <c r="F31" i="17"/>
  <c r="F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21" i="17"/>
  <c r="F22" i="17"/>
  <c r="F23" i="17"/>
  <c r="F24" i="17"/>
  <c r="F25" i="17"/>
  <c r="F26" i="17"/>
  <c r="F27" i="17"/>
  <c r="F28" i="17"/>
  <c r="F29" i="17"/>
  <c r="F30" i="17"/>
  <c r="F32" i="17"/>
  <c r="F33" i="17"/>
  <c r="D23" i="17"/>
  <c r="D24" i="17"/>
  <c r="D25" i="17"/>
  <c r="D26" i="17"/>
  <c r="D27" i="17"/>
  <c r="D28" i="17"/>
  <c r="D29" i="17"/>
  <c r="D30" i="17"/>
  <c r="D31" i="17"/>
  <c r="D32" i="17"/>
  <c r="D33" i="17"/>
  <c r="D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21" i="17"/>
  <c r="G27" i="16"/>
  <c r="E27" i="16"/>
  <c r="F27" i="16"/>
  <c r="G28" i="16"/>
  <c r="G29" i="16"/>
  <c r="G30" i="16"/>
  <c r="G31" i="16"/>
  <c r="G32" i="16"/>
  <c r="G33" i="16"/>
  <c r="G34" i="16"/>
  <c r="F28" i="16"/>
  <c r="F29" i="16"/>
  <c r="F30" i="16"/>
  <c r="F31" i="16"/>
  <c r="F32" i="16"/>
  <c r="F33" i="16"/>
  <c r="F34" i="16"/>
  <c r="E28" i="16"/>
  <c r="E29" i="16"/>
  <c r="E30" i="16"/>
  <c r="E31" i="16"/>
  <c r="E32" i="16"/>
  <c r="E33" i="16"/>
  <c r="E34" i="16"/>
  <c r="C46" i="19" l="1"/>
  <c r="D50" i="19"/>
  <c r="F51" i="19"/>
  <c r="F52" i="19"/>
  <c r="F53" i="19"/>
  <c r="F50" i="19"/>
  <c r="E51" i="19"/>
  <c r="E52" i="19"/>
  <c r="E53" i="19"/>
  <c r="E50" i="19"/>
  <c r="D51" i="19"/>
  <c r="D52" i="19"/>
  <c r="D53" i="19"/>
  <c r="G41" i="19"/>
  <c r="G42" i="19"/>
  <c r="G44" i="19"/>
  <c r="G46" i="19"/>
  <c r="F41" i="19"/>
  <c r="F42" i="19"/>
  <c r="F43" i="19"/>
  <c r="F44" i="19"/>
  <c r="F45" i="19"/>
  <c r="F40" i="19"/>
  <c r="D46" i="19"/>
  <c r="B46" i="19"/>
  <c r="I50" i="19" s="1"/>
  <c r="P25" i="19"/>
  <c r="P35" i="19" s="1"/>
  <c r="O25" i="19"/>
  <c r="N25" i="19"/>
  <c r="L25" i="19"/>
  <c r="K25" i="19"/>
  <c r="J25" i="19"/>
  <c r="H25" i="19"/>
  <c r="G25" i="19"/>
  <c r="F25" i="19"/>
  <c r="P23" i="19"/>
  <c r="P33" i="19" s="1"/>
  <c r="O23" i="19"/>
  <c r="O33" i="19" s="1"/>
  <c r="N23" i="19"/>
  <c r="L23" i="19"/>
  <c r="K23" i="19"/>
  <c r="J23" i="19"/>
  <c r="H23" i="19"/>
  <c r="G23" i="19"/>
  <c r="F23" i="19"/>
  <c r="P20" i="19"/>
  <c r="P30" i="19" s="1"/>
  <c r="O20" i="19"/>
  <c r="O30" i="19" s="1"/>
  <c r="N20" i="19"/>
  <c r="L20" i="19"/>
  <c r="K20" i="19"/>
  <c r="J20" i="19"/>
  <c r="H20" i="19"/>
  <c r="G20" i="19"/>
  <c r="F20" i="19"/>
  <c r="B20" i="19"/>
  <c r="P31" i="19"/>
  <c r="P32" i="19"/>
  <c r="P34" i="19"/>
  <c r="P36" i="19"/>
  <c r="O31" i="19"/>
  <c r="O32" i="19"/>
  <c r="O34" i="19"/>
  <c r="O36" i="19"/>
  <c r="C25" i="19"/>
  <c r="D25" i="19"/>
  <c r="B25" i="19"/>
  <c r="C23" i="19"/>
  <c r="D23" i="19"/>
  <c r="B23" i="19"/>
  <c r="Q24" i="19"/>
  <c r="Q22" i="19"/>
  <c r="Q21" i="19"/>
  <c r="M24" i="19"/>
  <c r="M22" i="19"/>
  <c r="M21" i="19"/>
  <c r="I24" i="19"/>
  <c r="I22" i="19"/>
  <c r="I21" i="19"/>
  <c r="E24" i="19"/>
  <c r="E22" i="19"/>
  <c r="E21" i="19"/>
  <c r="C20" i="19"/>
  <c r="D20" i="19"/>
  <c r="S12" i="19"/>
  <c r="S13" i="19"/>
  <c r="S15" i="19"/>
  <c r="C37" i="8"/>
  <c r="D37" i="8"/>
  <c r="B37" i="8"/>
  <c r="C29" i="8"/>
  <c r="D29" i="8"/>
  <c r="B29" i="8"/>
  <c r="F29" i="8"/>
  <c r="G29" i="8"/>
  <c r="E29" i="8"/>
  <c r="C22" i="8"/>
  <c r="D22" i="8"/>
  <c r="B22" i="8"/>
  <c r="D14" i="8"/>
  <c r="C14" i="8"/>
  <c r="B14" i="8"/>
  <c r="J12" i="8"/>
  <c r="I12" i="8"/>
  <c r="H12" i="8"/>
  <c r="J11" i="8"/>
  <c r="I11" i="8"/>
  <c r="H11" i="8"/>
  <c r="D10" i="8"/>
  <c r="C10" i="8"/>
  <c r="B10" i="8"/>
  <c r="J9" i="8"/>
  <c r="I9" i="8"/>
  <c r="H9" i="8"/>
  <c r="J8" i="8"/>
  <c r="I8" i="8"/>
  <c r="H8" i="8"/>
  <c r="B7" i="8"/>
  <c r="D7" i="8"/>
  <c r="J6" i="8"/>
  <c r="J5" i="8"/>
  <c r="I5" i="8"/>
  <c r="H5" i="8"/>
  <c r="I53" i="19" l="1"/>
  <c r="I52" i="19"/>
  <c r="F46" i="19"/>
  <c r="G45" i="19"/>
  <c r="I51" i="19"/>
  <c r="G43" i="19"/>
  <c r="G40" i="19"/>
  <c r="C26" i="19"/>
  <c r="C31" i="19" s="1"/>
  <c r="Q20" i="19"/>
  <c r="D26" i="19"/>
  <c r="D31" i="19" s="1"/>
  <c r="G26" i="19"/>
  <c r="G32" i="19" s="1"/>
  <c r="L26" i="19"/>
  <c r="L32" i="19" s="1"/>
  <c r="F26" i="19"/>
  <c r="F36" i="19" s="1"/>
  <c r="K26" i="19"/>
  <c r="K31" i="19" s="1"/>
  <c r="H26" i="19"/>
  <c r="H34" i="19" s="1"/>
  <c r="N26" i="19"/>
  <c r="Q26" i="19" s="1"/>
  <c r="B26" i="19"/>
  <c r="B36" i="19" s="1"/>
  <c r="I20" i="19"/>
  <c r="H33" i="19"/>
  <c r="J26" i="19"/>
  <c r="J35" i="19" s="1"/>
  <c r="E25" i="19"/>
  <c r="D35" i="19"/>
  <c r="M20" i="19"/>
  <c r="I25" i="19"/>
  <c r="E20" i="19"/>
  <c r="M25" i="19"/>
  <c r="M23" i="19"/>
  <c r="Q25" i="19"/>
  <c r="O35" i="19"/>
  <c r="I23" i="19"/>
  <c r="Q23" i="19"/>
  <c r="E23" i="19"/>
  <c r="I10" i="8"/>
  <c r="J14" i="8"/>
  <c r="B15" i="8"/>
  <c r="E10" i="8" s="1"/>
  <c r="J10" i="8"/>
  <c r="H14" i="8"/>
  <c r="I7" i="8"/>
  <c r="D15" i="8"/>
  <c r="H6" i="8"/>
  <c r="C7" i="8"/>
  <c r="H10" i="8"/>
  <c r="I14" i="8"/>
  <c r="I6" i="8"/>
  <c r="C30" i="19" l="1"/>
  <c r="C33" i="19"/>
  <c r="C36" i="19"/>
  <c r="C34" i="19"/>
  <c r="C32" i="19"/>
  <c r="C35" i="19"/>
  <c r="B35" i="19"/>
  <c r="G35" i="19"/>
  <c r="D30" i="19"/>
  <c r="D32" i="19"/>
  <c r="E26" i="19"/>
  <c r="F30" i="19"/>
  <c r="B31" i="19"/>
  <c r="D36" i="19"/>
  <c r="B32" i="19"/>
  <c r="F31" i="19"/>
  <c r="B30" i="19"/>
  <c r="D34" i="19"/>
  <c r="B34" i="19"/>
  <c r="F32" i="19"/>
  <c r="K30" i="19"/>
  <c r="B33" i="19"/>
  <c r="K34" i="19"/>
  <c r="K35" i="19"/>
  <c r="F35" i="19"/>
  <c r="K36" i="19"/>
  <c r="F34" i="19"/>
  <c r="D33" i="19"/>
  <c r="K33" i="19"/>
  <c r="F33" i="19"/>
  <c r="G31" i="19"/>
  <c r="N34" i="19"/>
  <c r="K32" i="19"/>
  <c r="H35" i="19"/>
  <c r="H36" i="19"/>
  <c r="L34" i="19"/>
  <c r="G33" i="19"/>
  <c r="N31" i="19"/>
  <c r="G34" i="19"/>
  <c r="H31" i="19"/>
  <c r="N33" i="19"/>
  <c r="H32" i="19"/>
  <c r="N30" i="19"/>
  <c r="N36" i="19"/>
  <c r="H30" i="19"/>
  <c r="I26" i="19"/>
  <c r="L36" i="19"/>
  <c r="N35" i="19"/>
  <c r="L30" i="19"/>
  <c r="N32" i="19"/>
  <c r="L31" i="19"/>
  <c r="G36" i="19"/>
  <c r="L33" i="19"/>
  <c r="G30" i="19"/>
  <c r="L35" i="19"/>
  <c r="J31" i="19"/>
  <c r="J34" i="19"/>
  <c r="J32" i="19"/>
  <c r="J33" i="19"/>
  <c r="J36" i="19"/>
  <c r="J30" i="19"/>
  <c r="M26" i="19"/>
  <c r="H29" i="8"/>
  <c r="J29" i="8"/>
  <c r="I15" i="8"/>
  <c r="G10" i="8"/>
  <c r="E14" i="8"/>
  <c r="E7" i="8"/>
  <c r="G14" i="8"/>
  <c r="G7" i="8"/>
  <c r="H7" i="8"/>
  <c r="C15" i="8"/>
  <c r="F7" i="8" s="1"/>
  <c r="J7" i="8"/>
  <c r="I29" i="8" l="1"/>
  <c r="G15" i="8"/>
  <c r="F14" i="8"/>
  <c r="F10" i="8"/>
  <c r="E15" i="8"/>
  <c r="J15" i="8"/>
  <c r="H15" i="8"/>
  <c r="F15" i="8" l="1"/>
  <c r="G117" i="13"/>
  <c r="F117" i="13"/>
  <c r="E117" i="13"/>
  <c r="D117" i="13"/>
  <c r="C117" i="13"/>
  <c r="B117" i="13"/>
  <c r="F40" i="13"/>
  <c r="D40" i="13"/>
  <c r="E39" i="13" s="1"/>
  <c r="B40" i="13"/>
  <c r="C38" i="13" s="1"/>
  <c r="G24" i="13"/>
  <c r="G23" i="13"/>
  <c r="G22" i="13"/>
  <c r="G21" i="13"/>
  <c r="G16" i="13"/>
  <c r="G15" i="13"/>
  <c r="G14" i="13"/>
  <c r="G13" i="13"/>
  <c r="G6" i="13"/>
  <c r="G7" i="13"/>
  <c r="G8" i="13"/>
  <c r="G5" i="13"/>
  <c r="F24" i="13"/>
  <c r="F23" i="13"/>
  <c r="F22" i="13"/>
  <c r="F21" i="13"/>
  <c r="F16" i="13"/>
  <c r="F15" i="13"/>
  <c r="F14" i="13"/>
  <c r="F13" i="13"/>
  <c r="F6" i="13"/>
  <c r="F7" i="13"/>
  <c r="F8" i="13"/>
  <c r="F5" i="13"/>
  <c r="E24" i="13"/>
  <c r="E23" i="13"/>
  <c r="E22" i="13"/>
  <c r="E21" i="13"/>
  <c r="E16" i="13"/>
  <c r="E15" i="13"/>
  <c r="E14" i="13"/>
  <c r="E13" i="13"/>
  <c r="E6" i="13"/>
  <c r="E7" i="13"/>
  <c r="E8" i="13"/>
  <c r="E5" i="13"/>
  <c r="B9" i="13"/>
  <c r="O5" i="17"/>
  <c r="E37" i="13" l="1"/>
  <c r="E38" i="13"/>
  <c r="G37" i="13"/>
  <c r="E40" i="13"/>
  <c r="G40" i="13"/>
  <c r="G39" i="13"/>
  <c r="C37" i="13"/>
  <c r="C40" i="13"/>
  <c r="C39" i="13"/>
  <c r="P22" i="1"/>
  <c r="O22" i="1"/>
  <c r="W16" i="19"/>
  <c r="V16" i="19"/>
  <c r="U16" i="19"/>
  <c r="T16" i="19"/>
  <c r="S16" i="19"/>
  <c r="R16" i="19"/>
  <c r="Q16" i="19"/>
  <c r="M16" i="19"/>
  <c r="H16" i="19"/>
  <c r="G16" i="19"/>
  <c r="F16" i="19"/>
  <c r="E16" i="19"/>
  <c r="W15" i="19"/>
  <c r="V15" i="19"/>
  <c r="U15" i="19"/>
  <c r="T15" i="19"/>
  <c r="R15" i="19"/>
  <c r="Q15" i="19"/>
  <c r="M15" i="19"/>
  <c r="I15" i="19"/>
  <c r="E15" i="19"/>
  <c r="W14" i="19"/>
  <c r="U14" i="19"/>
  <c r="T14" i="19"/>
  <c r="R14" i="19"/>
  <c r="Q14" i="19"/>
  <c r="M14" i="19"/>
  <c r="I14" i="19"/>
  <c r="E14" i="19"/>
  <c r="W13" i="19"/>
  <c r="V13" i="19"/>
  <c r="U13" i="19"/>
  <c r="T13" i="19"/>
  <c r="R13" i="19"/>
  <c r="Q13" i="19"/>
  <c r="M13" i="19"/>
  <c r="I13" i="19"/>
  <c r="E13" i="19"/>
  <c r="W12" i="19"/>
  <c r="V12" i="19"/>
  <c r="U12" i="19"/>
  <c r="T12" i="19"/>
  <c r="R12" i="19"/>
  <c r="Q12" i="19"/>
  <c r="M12" i="19"/>
  <c r="I12" i="19"/>
  <c r="E12" i="19"/>
  <c r="W11" i="19"/>
  <c r="U11" i="19"/>
  <c r="T11" i="19"/>
  <c r="R11" i="19"/>
  <c r="Q11" i="19"/>
  <c r="M11" i="19"/>
  <c r="I11" i="19"/>
  <c r="E11" i="19"/>
  <c r="W10" i="19"/>
  <c r="U10" i="19"/>
  <c r="T10" i="19"/>
  <c r="R10" i="19"/>
  <c r="Q10" i="19"/>
  <c r="M10" i="19"/>
  <c r="I10" i="19"/>
  <c r="E10" i="19"/>
  <c r="W9" i="19"/>
  <c r="V9" i="19"/>
  <c r="U9" i="19"/>
  <c r="T9" i="19"/>
  <c r="S9" i="19"/>
  <c r="R9" i="19"/>
  <c r="Q9" i="19"/>
  <c r="M9" i="19"/>
  <c r="I9" i="19"/>
  <c r="E9" i="19"/>
  <c r="W8" i="19"/>
  <c r="V8" i="19"/>
  <c r="U8" i="19"/>
  <c r="T8" i="19"/>
  <c r="S8" i="19"/>
  <c r="R8" i="19"/>
  <c r="Q8" i="19"/>
  <c r="M8" i="19"/>
  <c r="I8" i="19"/>
  <c r="E8" i="19"/>
  <c r="W7" i="19"/>
  <c r="U7" i="19"/>
  <c r="T7" i="19"/>
  <c r="S7" i="19"/>
  <c r="R7" i="19"/>
  <c r="Q7" i="19"/>
  <c r="M7" i="19"/>
  <c r="I7" i="19"/>
  <c r="E7" i="19"/>
  <c r="W6" i="19"/>
  <c r="V6" i="19"/>
  <c r="U6" i="19"/>
  <c r="T6" i="19"/>
  <c r="S6" i="19"/>
  <c r="R6" i="19"/>
  <c r="Q6" i="19"/>
  <c r="M6" i="19"/>
  <c r="I6" i="19"/>
  <c r="E6" i="19"/>
  <c r="W5" i="19"/>
  <c r="V5" i="19"/>
  <c r="U5" i="19"/>
  <c r="T5" i="19"/>
  <c r="S5" i="19"/>
  <c r="R5" i="19"/>
  <c r="Q5" i="19"/>
  <c r="M5" i="19"/>
  <c r="I5" i="19"/>
  <c r="E5" i="19"/>
  <c r="I16" i="19" l="1"/>
  <c r="M28" i="18"/>
  <c r="L28" i="18"/>
  <c r="K28" i="18"/>
  <c r="J28" i="18"/>
  <c r="M27" i="18"/>
  <c r="L27" i="18"/>
  <c r="K27" i="18"/>
  <c r="M26" i="18"/>
  <c r="K26" i="18"/>
  <c r="M25" i="18"/>
  <c r="L25" i="18"/>
  <c r="K25" i="18"/>
  <c r="J25" i="18"/>
  <c r="M24" i="18"/>
  <c r="L24" i="18"/>
  <c r="K24" i="18"/>
  <c r="J24" i="18"/>
  <c r="M23" i="18"/>
  <c r="K23" i="18"/>
  <c r="J23" i="18"/>
  <c r="M22" i="18"/>
  <c r="L22" i="18"/>
  <c r="K22" i="18"/>
  <c r="J22" i="18"/>
  <c r="M21" i="18"/>
  <c r="L21" i="18"/>
  <c r="K21" i="18"/>
  <c r="J21" i="18"/>
  <c r="M20" i="18"/>
  <c r="L20" i="18"/>
  <c r="K20" i="18"/>
  <c r="M19" i="18"/>
  <c r="L19" i="18"/>
  <c r="K19" i="18"/>
  <c r="J19" i="18"/>
  <c r="I13" i="18"/>
  <c r="H13" i="18"/>
  <c r="G13" i="18"/>
  <c r="F13" i="18"/>
  <c r="E13" i="18"/>
  <c r="D13" i="18"/>
  <c r="C13" i="18"/>
  <c r="B13" i="18"/>
  <c r="I12" i="18"/>
  <c r="H12" i="18"/>
  <c r="G12" i="18"/>
  <c r="F12" i="18"/>
  <c r="E12" i="18"/>
  <c r="D12" i="18"/>
  <c r="C12" i="18"/>
  <c r="B12" i="18"/>
  <c r="I11" i="18"/>
  <c r="H11" i="18"/>
  <c r="G11" i="18"/>
  <c r="F11" i="18"/>
  <c r="E11" i="18"/>
  <c r="D11" i="18"/>
  <c r="C11" i="18"/>
  <c r="B11" i="18"/>
  <c r="I10" i="18"/>
  <c r="H10" i="18"/>
  <c r="G10" i="18"/>
  <c r="F10" i="18"/>
  <c r="E10" i="18"/>
  <c r="D10" i="18"/>
  <c r="C10" i="18"/>
  <c r="B10" i="18"/>
  <c r="I9" i="18"/>
  <c r="H9" i="18"/>
  <c r="G9" i="18"/>
  <c r="F9" i="18"/>
  <c r="E9" i="18"/>
  <c r="D9" i="18"/>
  <c r="C9" i="18"/>
  <c r="B9" i="18"/>
  <c r="I8" i="18"/>
  <c r="H8" i="18"/>
  <c r="G8" i="18"/>
  <c r="F8" i="18"/>
  <c r="E8" i="18"/>
  <c r="D8" i="18"/>
  <c r="C8" i="18"/>
  <c r="B8" i="18"/>
  <c r="I7" i="18"/>
  <c r="H7" i="18"/>
  <c r="G7" i="18"/>
  <c r="F7" i="18"/>
  <c r="E7" i="18"/>
  <c r="D7" i="18"/>
  <c r="C7" i="18"/>
  <c r="B7" i="18"/>
  <c r="I6" i="18"/>
  <c r="H6" i="18"/>
  <c r="G6" i="18"/>
  <c r="F6" i="18"/>
  <c r="E6" i="18"/>
  <c r="D6" i="18"/>
  <c r="C6" i="18"/>
  <c r="B6" i="18"/>
  <c r="I5" i="18"/>
  <c r="I14" i="18" s="1"/>
  <c r="H5" i="18"/>
  <c r="H14" i="18" s="1"/>
  <c r="G5" i="18"/>
  <c r="G14" i="18" s="1"/>
  <c r="F5" i="18"/>
  <c r="F14" i="18" s="1"/>
  <c r="E5" i="18"/>
  <c r="E14" i="18" s="1"/>
  <c r="D5" i="18"/>
  <c r="D14" i="18" s="1"/>
  <c r="C5" i="18"/>
  <c r="C14" i="18" s="1"/>
  <c r="B5" i="18"/>
  <c r="B14" i="18" s="1"/>
  <c r="S17" i="17" l="1"/>
  <c r="R17" i="17"/>
  <c r="Q17" i="17"/>
  <c r="P17" i="17"/>
  <c r="O17" i="17"/>
  <c r="N17" i="17"/>
  <c r="S16" i="17"/>
  <c r="R16" i="17"/>
  <c r="Q16" i="17"/>
  <c r="P16" i="17"/>
  <c r="O16" i="17"/>
  <c r="N16" i="17"/>
  <c r="S15" i="17"/>
  <c r="R15" i="17"/>
  <c r="Q15" i="17"/>
  <c r="P15" i="17"/>
  <c r="O15" i="17"/>
  <c r="N15" i="17"/>
  <c r="S14" i="17"/>
  <c r="R14" i="17"/>
  <c r="Q14" i="17"/>
  <c r="P14" i="17"/>
  <c r="O14" i="17"/>
  <c r="N14" i="17"/>
  <c r="S13" i="17"/>
  <c r="R13" i="17"/>
  <c r="Q13" i="17"/>
  <c r="P13" i="17"/>
  <c r="O13" i="17"/>
  <c r="N13" i="17"/>
  <c r="S12" i="17"/>
  <c r="R12" i="17"/>
  <c r="Q12" i="17"/>
  <c r="P12" i="17"/>
  <c r="O12" i="17"/>
  <c r="N12" i="17"/>
  <c r="S11" i="17"/>
  <c r="R11" i="17"/>
  <c r="Q11" i="17"/>
  <c r="P11" i="17"/>
  <c r="O11" i="17"/>
  <c r="N11" i="17"/>
  <c r="S10" i="17"/>
  <c r="R10" i="17"/>
  <c r="Q10" i="17"/>
  <c r="P10" i="17"/>
  <c r="O10" i="17"/>
  <c r="N10" i="17"/>
  <c r="S9" i="17"/>
  <c r="R9" i="17"/>
  <c r="Q9" i="17"/>
  <c r="P9" i="17"/>
  <c r="O9" i="17"/>
  <c r="N9" i="17"/>
  <c r="S8" i="17"/>
  <c r="R8" i="17"/>
  <c r="Q8" i="17"/>
  <c r="P8" i="17"/>
  <c r="O8" i="17"/>
  <c r="N8" i="17"/>
  <c r="S7" i="17"/>
  <c r="R7" i="17"/>
  <c r="Q7" i="17"/>
  <c r="P7" i="17"/>
  <c r="O7" i="17"/>
  <c r="N7" i="17"/>
  <c r="S6" i="17"/>
  <c r="R6" i="17"/>
  <c r="Q6" i="17"/>
  <c r="P6" i="17"/>
  <c r="O6" i="17"/>
  <c r="N6" i="17"/>
  <c r="S5" i="17"/>
  <c r="R5" i="17"/>
  <c r="Q5" i="17"/>
  <c r="P5" i="17"/>
  <c r="N5" i="17"/>
  <c r="M23" i="16"/>
  <c r="L23" i="16"/>
  <c r="K23" i="16"/>
  <c r="J23" i="16"/>
  <c r="I23" i="16"/>
  <c r="H23" i="16"/>
  <c r="G23" i="16"/>
  <c r="F23" i="16"/>
  <c r="E23" i="16"/>
  <c r="D23" i="16"/>
  <c r="C23" i="16"/>
  <c r="B23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S12" i="16"/>
  <c r="R12" i="16"/>
  <c r="Q12" i="16"/>
  <c r="P12" i="16"/>
  <c r="O12" i="16"/>
  <c r="N12" i="16"/>
  <c r="S11" i="16"/>
  <c r="R11" i="16"/>
  <c r="Q11" i="16"/>
  <c r="P11" i="16"/>
  <c r="O11" i="16"/>
  <c r="N11" i="16"/>
  <c r="S10" i="16"/>
  <c r="R10" i="16"/>
  <c r="Q10" i="16"/>
  <c r="P10" i="16"/>
  <c r="O10" i="16"/>
  <c r="N10" i="16"/>
  <c r="S9" i="16"/>
  <c r="R9" i="16"/>
  <c r="Q9" i="16"/>
  <c r="P9" i="16"/>
  <c r="O9" i="16"/>
  <c r="N9" i="16"/>
  <c r="S8" i="16"/>
  <c r="R8" i="16"/>
  <c r="Q8" i="16"/>
  <c r="P8" i="16"/>
  <c r="O8" i="16"/>
  <c r="N8" i="16"/>
  <c r="S7" i="16"/>
  <c r="R7" i="16"/>
  <c r="Q7" i="16"/>
  <c r="P7" i="16"/>
  <c r="O7" i="16"/>
  <c r="N7" i="16"/>
  <c r="S6" i="16"/>
  <c r="R6" i="16"/>
  <c r="Q6" i="16"/>
  <c r="P6" i="16"/>
  <c r="O6" i="16"/>
  <c r="N6" i="16"/>
  <c r="S5" i="16"/>
  <c r="R5" i="16"/>
  <c r="Q5" i="16"/>
  <c r="P5" i="16"/>
  <c r="O5" i="16"/>
  <c r="N5" i="16"/>
  <c r="D30" i="13" l="1"/>
  <c r="D31" i="13"/>
  <c r="D32" i="13"/>
  <c r="C30" i="13"/>
  <c r="C31" i="13"/>
  <c r="C32" i="13"/>
  <c r="B30" i="13"/>
  <c r="B31" i="13"/>
  <c r="B32" i="13"/>
  <c r="C29" i="13"/>
  <c r="D29" i="13"/>
  <c r="F32" i="13" l="1"/>
  <c r="G29" i="13"/>
  <c r="G31" i="13"/>
  <c r="E31" i="13"/>
  <c r="F30" i="13"/>
  <c r="B33" i="13"/>
  <c r="G30" i="13"/>
  <c r="E30" i="13"/>
  <c r="G32" i="13"/>
  <c r="E32" i="13"/>
  <c r="F31" i="13"/>
  <c r="B29" i="13"/>
  <c r="F29" i="13" s="1"/>
  <c r="G22" i="8" l="1"/>
  <c r="E37" i="8"/>
  <c r="E22" i="8"/>
  <c r="F37" i="8"/>
  <c r="F22" i="8"/>
  <c r="G37" i="8"/>
  <c r="E29" i="13"/>
  <c r="E34" i="13" s="1"/>
  <c r="H37" i="8"/>
  <c r="J37" i="8"/>
  <c r="I37" i="8"/>
  <c r="H22" i="8"/>
  <c r="I22" i="8"/>
  <c r="J22" i="8"/>
  <c r="C34" i="13"/>
  <c r="D10" i="13"/>
  <c r="C10" i="13"/>
  <c r="B10" i="13"/>
  <c r="D9" i="13"/>
  <c r="C9" i="13"/>
  <c r="D18" i="13"/>
  <c r="C18" i="13"/>
  <c r="B18" i="13"/>
  <c r="D17" i="13"/>
  <c r="C17" i="13"/>
  <c r="B17" i="13"/>
  <c r="D26" i="13"/>
  <c r="C26" i="13"/>
  <c r="B26" i="13"/>
  <c r="D25" i="13"/>
  <c r="C25" i="13"/>
  <c r="B25" i="13"/>
  <c r="D34" i="13"/>
  <c r="B34" i="13"/>
  <c r="D33" i="13"/>
  <c r="C33" i="13"/>
  <c r="E33" i="13"/>
  <c r="G34" i="13"/>
  <c r="F34" i="13"/>
  <c r="G33" i="13"/>
  <c r="F33" i="13"/>
  <c r="E26" i="13"/>
  <c r="G26" i="13"/>
  <c r="F26" i="13"/>
  <c r="G25" i="13"/>
  <c r="F25" i="13"/>
  <c r="E25" i="13"/>
  <c r="G18" i="13"/>
  <c r="F18" i="13"/>
  <c r="E18" i="13"/>
  <c r="G17" i="13"/>
  <c r="F17" i="13"/>
  <c r="E17" i="13"/>
  <c r="F10" i="13"/>
  <c r="G10" i="13"/>
  <c r="E10" i="13"/>
  <c r="F9" i="13"/>
  <c r="G9" i="13"/>
  <c r="E9" i="13"/>
  <c r="L5" i="5" l="1"/>
  <c r="J5" i="5"/>
  <c r="P5" i="6"/>
  <c r="O8" i="6"/>
  <c r="O5" i="6"/>
  <c r="O6" i="6"/>
  <c r="O7" i="6"/>
  <c r="N6" i="6"/>
  <c r="N7" i="6"/>
  <c r="N5" i="6"/>
  <c r="K9" i="6"/>
  <c r="J9" i="6"/>
  <c r="I9" i="6"/>
  <c r="H9" i="6"/>
  <c r="M5" i="5"/>
  <c r="M6" i="5"/>
  <c r="L6" i="5"/>
  <c r="K5" i="5"/>
  <c r="K6" i="5"/>
  <c r="J6" i="5"/>
  <c r="G7" i="5"/>
  <c r="F7" i="5"/>
  <c r="I7" i="5"/>
  <c r="M7" i="5" s="1"/>
  <c r="H7" i="5"/>
  <c r="E7" i="5"/>
  <c r="D7" i="5"/>
  <c r="G5" i="2"/>
  <c r="G6" i="2"/>
  <c r="G4" i="2"/>
  <c r="F4" i="2"/>
  <c r="E23" i="1"/>
  <c r="D23" i="1"/>
  <c r="H23" i="1"/>
  <c r="I23" i="1"/>
  <c r="G23" i="1"/>
  <c r="F23" i="1"/>
  <c r="G16" i="1"/>
  <c r="F16" i="1"/>
  <c r="F21" i="6"/>
  <c r="J21" i="6"/>
  <c r="J7" i="5" l="1"/>
  <c r="H16" i="5"/>
  <c r="H15" i="5"/>
  <c r="L7" i="5"/>
  <c r="K7" i="5"/>
  <c r="G17" i="1"/>
  <c r="P8" i="6"/>
  <c r="Q8" i="6"/>
  <c r="C9" i="5" l="1"/>
  <c r="F9" i="5"/>
  <c r="G9" i="5"/>
  <c r="H9" i="5"/>
  <c r="I9" i="5"/>
  <c r="B9" i="5"/>
  <c r="C10" i="5"/>
  <c r="F10" i="5"/>
  <c r="G10" i="5"/>
  <c r="H10" i="5"/>
  <c r="I10" i="5"/>
  <c r="B10" i="5"/>
  <c r="F6" i="2"/>
  <c r="F5" i="2"/>
  <c r="E16" i="1"/>
  <c r="D16" i="1"/>
  <c r="C16" i="1"/>
  <c r="C17" i="1" s="1"/>
  <c r="F9" i="6" l="1"/>
  <c r="F13" i="6" s="1"/>
  <c r="D17" i="1"/>
  <c r="E17" i="1"/>
  <c r="F17" i="1"/>
  <c r="G9" i="6"/>
  <c r="G14" i="6" s="1"/>
  <c r="M9" i="6"/>
  <c r="J12" i="6"/>
  <c r="L9" i="6"/>
  <c r="D9" i="6"/>
  <c r="P6" i="6"/>
  <c r="E9" i="6"/>
  <c r="B9" i="6"/>
  <c r="P7" i="6"/>
  <c r="Q6" i="6"/>
  <c r="C9" i="6"/>
  <c r="Q7" i="6"/>
  <c r="Q5" i="6"/>
  <c r="L27" i="6" l="1"/>
  <c r="L26" i="6"/>
  <c r="L28" i="6"/>
  <c r="L29" i="6"/>
  <c r="L12" i="6"/>
  <c r="N9" i="6"/>
  <c r="M12" i="6"/>
  <c r="O9" i="6"/>
  <c r="F12" i="6"/>
  <c r="F14" i="6"/>
  <c r="G15" i="6"/>
  <c r="M11" i="6"/>
  <c r="L15" i="6"/>
  <c r="K13" i="6"/>
  <c r="K14" i="6"/>
  <c r="L14" i="6"/>
  <c r="L13" i="6"/>
  <c r="K11" i="6"/>
  <c r="M14" i="6"/>
  <c r="M13" i="6"/>
  <c r="J15" i="6"/>
  <c r="J14" i="6"/>
  <c r="J13" i="6"/>
  <c r="K12" i="6"/>
  <c r="J11" i="6"/>
  <c r="K15" i="6"/>
  <c r="L11" i="6"/>
  <c r="M15" i="6"/>
  <c r="Q9" i="6"/>
  <c r="G11" i="6"/>
  <c r="F11" i="6"/>
  <c r="G13" i="6"/>
  <c r="P9" i="6"/>
  <c r="F15" i="6" l="1"/>
</calcChain>
</file>

<file path=xl/sharedStrings.xml><?xml version="1.0" encoding="utf-8"?>
<sst xmlns="http://schemas.openxmlformats.org/spreadsheetml/2006/main" count="656" uniqueCount="169">
  <si>
    <t>Gennaio</t>
  </si>
  <si>
    <t>n.d.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</si>
  <si>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</si>
  <si>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</si>
  <si>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</si>
  <si>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</si>
  <si>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</si>
  <si>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</si>
  <si>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</si>
  <si>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</si>
  <si>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</si>
  <si>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</si>
  <si>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</si>
  <si>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</si>
  <si>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ANNO 2019</t>
  </si>
  <si>
    <t>MEDIA GEN-GIU 2010-2020</t>
  </si>
  <si>
    <t>MEDIA GEN-GIU 2017-2019</t>
  </si>
  <si>
    <t>Var% 2021/Media Gen-Giu 2010-2020</t>
  </si>
  <si>
    <t>Var% 2021/Media Gen-Giu 2017-2019</t>
  </si>
  <si>
    <t>Incidenti</t>
  </si>
  <si>
    <t>Feriti</t>
  </si>
  <si>
    <t>Morti</t>
  </si>
  <si>
    <t>SESSO</t>
  </si>
  <si>
    <t>Femmina</t>
  </si>
  <si>
    <t>Maschio</t>
  </si>
  <si>
    <t>CLASSI DI ETA'</t>
  </si>
  <si>
    <t>0-29</t>
  </si>
  <si>
    <t xml:space="preserve"> Anno</t>
  </si>
  <si>
    <t>Autostrada</t>
  </si>
  <si>
    <t xml:space="preserve"> Incidenti</t>
  </si>
  <si>
    <t xml:space="preserve"> Morti</t>
  </si>
  <si>
    <t>Indice Mortalità</t>
  </si>
  <si>
    <t>Indice di Lesività</t>
  </si>
  <si>
    <t>Indice di Pericolosità</t>
  </si>
  <si>
    <t>Extraurbana</t>
  </si>
  <si>
    <t xml:space="preserve">Morti </t>
  </si>
  <si>
    <t>Urbana</t>
  </si>
  <si>
    <t>Numero Incidenti</t>
  </si>
  <si>
    <t>Numero morti</t>
  </si>
  <si>
    <t>Numero Feriti</t>
  </si>
  <si>
    <t>%numero incidenti</t>
  </si>
  <si>
    <t>%numero morti</t>
  </si>
  <si>
    <t>%numero feriti</t>
  </si>
  <si>
    <t>Indice di mortalità</t>
  </si>
  <si>
    <t>Indice di lesività</t>
  </si>
  <si>
    <t>Lunedì</t>
  </si>
  <si>
    <t>Martedì</t>
  </si>
  <si>
    <t>Mercoledì</t>
  </si>
  <si>
    <t>Giovedì</t>
  </si>
  <si>
    <t>Venerdì</t>
  </si>
  <si>
    <t>Sabato</t>
  </si>
  <si>
    <t>Domenica</t>
  </si>
  <si>
    <t>NATURA</t>
  </si>
  <si>
    <t>Scontro frontale</t>
  </si>
  <si>
    <t>Scontro frontale-laterale</t>
  </si>
  <si>
    <t>Scontro laterale</t>
  </si>
  <si>
    <t>Tamponamento</t>
  </si>
  <si>
    <t>Investimento di pedoni</t>
  </si>
  <si>
    <t>Urto con veicolo in fermata</t>
  </si>
  <si>
    <t>Urto con veicolo in sosta</t>
  </si>
  <si>
    <t>Urto con ostacolo</t>
  </si>
  <si>
    <t>Fuoriuscita</t>
  </si>
  <si>
    <t>Infortunio per frenata</t>
  </si>
  <si>
    <t>Infortunio per caduta</t>
  </si>
  <si>
    <t xml:space="preserve">Autovettura </t>
  </si>
  <si>
    <t>Autobus - Filobus - Tram</t>
  </si>
  <si>
    <t>Autocarri - Motrici e simili</t>
  </si>
  <si>
    <t xml:space="preserve">Motociclo </t>
  </si>
  <si>
    <t>Ciclomotore</t>
  </si>
  <si>
    <t>Velocipede-Bici elettrica-Monopattino elettrico</t>
  </si>
  <si>
    <t>A Piedi</t>
  </si>
  <si>
    <t>Altri utenti della strada</t>
  </si>
  <si>
    <t>N.D.</t>
  </si>
  <si>
    <t>Fonte: Istat: Rilevazione degli incidenti stradali con lesioni alle persone.   Elaborazione: Sistan – Provincia di Ravenna - Servizio Statistica</t>
  </si>
  <si>
    <t>Fonte:  Istat: Rilevazione degli incidenti stradali con lesioni alle persone.   Elaborazione: Sistan – Provincia di Ravenna - Servizio Statistica</t>
  </si>
  <si>
    <r>
      <t xml:space="preserve">Fonte: </t>
    </r>
    <r>
      <rPr>
        <b/>
        <sz val="7"/>
        <color theme="1"/>
        <rFont val="Arial"/>
        <family val="2"/>
      </rPr>
      <t xml:space="preserve">Istat: Rilevazione degli incidenti stradali con lesioni alle persone.  </t>
    </r>
    <r>
      <rPr>
        <sz val="7"/>
        <color theme="1"/>
        <rFont val="Arial"/>
        <family val="2"/>
      </rPr>
      <t xml:space="preserve"> Elaborazione: Sistan – Provincia di Ravenna - Servizio Statistica</t>
    </r>
  </si>
  <si>
    <t>30-64</t>
  </si>
  <si>
    <t>65 e più</t>
  </si>
  <si>
    <t>RAVENNA</t>
  </si>
  <si>
    <t>NON DEFINITO</t>
  </si>
  <si>
    <t>TOTALE</t>
  </si>
  <si>
    <t>FINO AL 2007</t>
  </si>
  <si>
    <t>2008 - 2010</t>
  </si>
  <si>
    <t>2011 - 2013</t>
  </si>
  <si>
    <t>2014 - 2015</t>
  </si>
  <si>
    <t>2016 - 2017</t>
  </si>
  <si>
    <t>2018 - 2019</t>
  </si>
  <si>
    <t>2020 - 2021</t>
  </si>
  <si>
    <t>2022 - 2023</t>
  </si>
  <si>
    <t>AUTOBUS</t>
  </si>
  <si>
    <t>AUTOCARRI TRASPORTO MERCI</t>
  </si>
  <si>
    <t>AUTOVEICOLI SPECIALI / SPECIFICI</t>
  </si>
  <si>
    <t>AUTOVETTURE</t>
  </si>
  <si>
    <t>MOTOCARRI E QUADRICICLI TRASPORTO MERCI</t>
  </si>
  <si>
    <t>MOTOCICLI</t>
  </si>
  <si>
    <t>MOTOVEICOLI E QUADRICICLI SPECIALI / SPECIFICI</t>
  </si>
  <si>
    <t>RIMORCHI E SEMIRIMORCHI SPECIALI / SPECIFICI</t>
  </si>
  <si>
    <t>RIMORCHI E SEMIRIMORCHI TRASPORTO MERCI</t>
  </si>
  <si>
    <t>TRATTORI STRADALI O MOTRICI</t>
  </si>
  <si>
    <t>var% su anno precedente</t>
  </si>
  <si>
    <t>var% su periodo precedente</t>
  </si>
  <si>
    <t>MEDIA 2020-2021</t>
  </si>
  <si>
    <t>ANNO 2022</t>
  </si>
  <si>
    <t>ANNO 2023</t>
  </si>
  <si>
    <t>Var.% 2022/2023</t>
  </si>
  <si>
    <t>Var% 2023/2019</t>
  </si>
  <si>
    <t>Media 2020-2021</t>
  </si>
  <si>
    <t>Var.% 2023/2019</t>
  </si>
  <si>
    <t>Var. 2022/2023</t>
  </si>
  <si>
    <t>Var. 2023/2019</t>
  </si>
  <si>
    <t>mattina (6:30-12:29)</t>
  </si>
  <si>
    <t>Anno 2023</t>
  </si>
  <si>
    <t>Anno 2022</t>
  </si>
  <si>
    <t>Anno 2019</t>
  </si>
  <si>
    <t>Indice di pericolosità</t>
  </si>
  <si>
    <t>valori assoluti</t>
  </si>
  <si>
    <r>
      <t xml:space="preserve">Fonte: </t>
    </r>
    <r>
      <rPr>
        <b/>
        <sz val="8"/>
        <color theme="1"/>
        <rFont val="Arial"/>
        <family val="2"/>
      </rPr>
      <t xml:space="preserve">ACI. </t>
    </r>
    <r>
      <rPr>
        <sz val="8"/>
        <color theme="1"/>
        <rFont val="Arial"/>
        <family val="2"/>
      </rPr>
      <t xml:space="preserve"> Elaborazione: Sistan – Provincia di Ravenna - Servizio Statistica</t>
    </r>
  </si>
  <si>
    <t>_</t>
  </si>
  <si>
    <t>Indice mortalità</t>
  </si>
  <si>
    <t>Tab.1 - Incidenti stradali con lesioni a persone, feriti e vittime in provincia di Ravenna. Periodo:  anno 2019, media 2020-2021, anno 2022 e 2023.</t>
  </si>
  <si>
    <t>Tab 4a -Autovetture distinte per anno d'immatricolazione in provincia di Ravenna. Anno 2023.</t>
  </si>
  <si>
    <t>Tab. 4b -Parco veicolare per categoria in provincia di Ravenna. Anno 2023.</t>
  </si>
  <si>
    <t>Tab. 4- Auto immatricolate in provincia di Ravenna. Anni 2019-2021.</t>
  </si>
  <si>
    <t>Tabella 5 - Infortunati e vittime della strada in provincia di Ravenna per mezzo utilizzato (percentuale sul totale). Periodo anni 2019, 2022, 2023 e media 2020-2021.</t>
  </si>
  <si>
    <t>Incidenti 2023</t>
  </si>
  <si>
    <t>Curva</t>
  </si>
  <si>
    <t>Rettilineo</t>
  </si>
  <si>
    <t>Rotatoria</t>
  </si>
  <si>
    <t>Totale complessivo</t>
  </si>
  <si>
    <t>Incrocio, Intersezione</t>
  </si>
  <si>
    <t>Pendenza, Dosso, Strettoria, Galleria illuminata</t>
  </si>
  <si>
    <t>Urbano</t>
  </si>
  <si>
    <t>Extraurbano</t>
  </si>
  <si>
    <t>composizione percentuale</t>
  </si>
  <si>
    <r>
      <t>Tab.6a - Incidenti,morti feriti per tipo di strada. Provincia di Ravenna. Periodo anno 2019 media 2020-2021, anni 2022, 2023. Variazioni % incidenti feriti e moti e variazioni punti percentuali indici.</t>
    </r>
    <r>
      <rPr>
        <b/>
        <i/>
        <sz val="7"/>
        <rFont val="Arial"/>
        <family val="2"/>
      </rPr>
      <t xml:space="preserve"> </t>
    </r>
  </si>
  <si>
    <t>Tab. 6b - Incidenti per caratteristiche stradali. Provincia di Ravenna. Anno 2023.</t>
  </si>
  <si>
    <t>21:30-23:59</t>
  </si>
  <si>
    <t>0:00-6:29</t>
  </si>
  <si>
    <t>orario notturno (21:30-6:29)</t>
  </si>
  <si>
    <t>6:30-9:29</t>
  </si>
  <si>
    <t>9:30-12:29</t>
  </si>
  <si>
    <t>12:30-15:29</t>
  </si>
  <si>
    <t>15:30-18:29</t>
  </si>
  <si>
    <t>18:30-21:29</t>
  </si>
  <si>
    <t>pomeriggio-sera (12:30-21:29)</t>
  </si>
  <si>
    <t>totale incidenti</t>
  </si>
  <si>
    <t>notturno (21:30-6:29)</t>
  </si>
  <si>
    <t>imprecisata</t>
  </si>
  <si>
    <t>Scontro frontale/frontale-laterale/laterale</t>
  </si>
  <si>
    <t>Urto con veicolo in fermata/in sosta/ostacolo</t>
  </si>
  <si>
    <t>Infortunio per frenata/caduta</t>
  </si>
  <si>
    <t>Indice lesività</t>
  </si>
  <si>
    <t>indice di pericolosità</t>
  </si>
  <si>
    <t>velocità</t>
  </si>
  <si>
    <t>alcool</t>
  </si>
  <si>
    <t>droga</t>
  </si>
  <si>
    <t>distrazione</t>
  </si>
  <si>
    <t>circostanza</t>
  </si>
  <si>
    <t>Tabella 10 - Numero incidenti, feriti, morti, indice di mortalità, lesività, pericolosità in provincia di Ravenna per natura incidente.</t>
  </si>
  <si>
    <t>Tab. 10a - Numero incidenti, feriti, morti (%), indice di mortalità, lesività, pericolosità in provincia di Ravenna per natura incidente. Valori assoluti e variazioni percentuali.</t>
  </si>
  <si>
    <t>Tab. 10b - Numero incidenti, feriti, ndice di mortalità, lesività, pericolosità in provincia di Ravenna per particolari circostanze.</t>
  </si>
  <si>
    <t>Tab.7 - Incidenti stradali con lesioni a persone e feriti in provincia di Ravenna per fascia oraria. Composizione percentuale. Indice di mortalità, lesività, pericolosità. Anni 2019-2023.</t>
  </si>
  <si>
    <t>Tabella 8 - Incidenti stradali con lesioni a persone, morti e feriti in provincia di Ravenna per giorno.</t>
  </si>
  <si>
    <t xml:space="preserve"> % Incidenti</t>
  </si>
  <si>
    <t xml:space="preserve"> % Feriti</t>
  </si>
  <si>
    <t>% Morti</t>
  </si>
  <si>
    <t>Tabella 9  - Analisi incidentalità per mese in provincia di Ravenna. Anno 2023.</t>
  </si>
  <si>
    <t>Tab.2 - Feriti e vittime in provincia di Ravenna per sesso. Periodo: anno 2019, media 2020-2021, anno 2022, 2023. Variazioni percentuali. Valori assoluti e percentuali (valori sottosoglia).</t>
  </si>
  <si>
    <t>Tab.3 - Feriti e vittime in provincia di Ravenna per sesso. Periodo: anno 2019, media 2020-2021, anno 2022, 2023. Variazioni percentuali. Valori assoluti e percentuali (valori sottosoglia).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</si>
</sst>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0.0%"/>
    <numFmt numFmtId="165" formatCode="0.0"/>
    <numFmt numFmtId="166" formatCode="[$-410]General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indexed="8"/>
      <name val="Arial Unicode MS"/>
      <family val="2"/>
    </font>
    <font>
      <sz val="8"/>
      <color theme="1"/>
      <name val="Arial Unicode MS"/>
      <family val="2"/>
    </font>
    <font>
      <b/>
      <i/>
      <sz val="7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sz val="8"/>
      <color indexed="12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1"/>
    </font>
    <font>
      <u/>
      <sz val="10"/>
      <color rgb="FF0000FF"/>
      <name val="Arial"/>
      <family val="2"/>
    </font>
    <font>
      <sz val="8"/>
      <color theme="3"/>
      <name val="Arial"/>
      <family val="2"/>
    </font>
    <font>
      <sz val="8"/>
      <color theme="1"/>
      <name val="Times New Roman"/>
      <family val="1"/>
    </font>
    <font>
      <sz val="8"/>
      <color theme="3" tint="-0.249977111117893"/>
      <name val="Arial"/>
      <family val="2"/>
    </font>
    <font>
      <sz val="8"/>
      <color rgb="FF002060"/>
      <name val="Arial"/>
      <family val="2"/>
    </font>
    <font>
      <sz val="8"/>
      <color theme="3" tint="-0.499984740745262"/>
      <name val="Arial"/>
      <family val="2"/>
    </font>
    <font>
      <sz val="8"/>
      <color theme="4"/>
      <name val="Arial"/>
      <family val="2"/>
    </font>
    <font>
      <sz val="8"/>
      <color theme="4"/>
      <name val="Calibri"/>
      <family val="2"/>
      <scheme val="minor"/>
    </font>
    <font>
      <sz val="8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8"/>
      <color rgb="FFFF0000"/>
      <name val="Arial Unicode MS"/>
      <family val="2"/>
    </font>
    <font>
      <sz val="8"/>
      <color theme="3"/>
      <name val="Arial Unicode MS"/>
      <family val="2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b/>
      <sz val="8"/>
      <color theme="4"/>
      <name val="Arial"/>
      <family val="2"/>
    </font>
    <font>
      <sz val="8"/>
      <name val="Calibri"/>
      <family val="2"/>
      <scheme val="minor"/>
    </font>
    <font>
      <sz val="8"/>
      <color theme="3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6600"/>
      <name val="Arial"/>
      <family val="2"/>
    </font>
    <font>
      <sz val="8"/>
      <color rgb="FF00B050"/>
      <name val="Arial"/>
      <family val="2"/>
    </font>
    <font>
      <sz val="10"/>
      <color theme="0"/>
      <name val="Arial"/>
      <family val="2"/>
    </font>
    <font>
      <b/>
      <i/>
      <sz val="8"/>
      <color theme="0"/>
      <name val="Arial"/>
      <family val="2"/>
    </font>
    <font>
      <sz val="8"/>
      <color rgb="FFC00000"/>
      <name val="Arial"/>
      <family val="2"/>
    </font>
    <font>
      <b/>
      <sz val="8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6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/>
      <bottom style="hair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22"/>
      </right>
      <top style="thin">
        <color indexed="64"/>
      </top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 style="hair">
        <color indexed="22"/>
      </right>
      <top/>
      <bottom style="hair">
        <color indexed="22"/>
      </bottom>
      <diagonal/>
    </border>
    <border>
      <left/>
      <right style="thin">
        <color indexed="64"/>
      </right>
      <top/>
      <bottom style="hair">
        <color indexed="22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/>
      <right style="hair">
        <color indexed="22"/>
      </right>
      <top style="hair">
        <color indexed="22"/>
      </top>
      <bottom/>
      <diagonal/>
    </border>
    <border>
      <left/>
      <right style="hair">
        <color indexed="22"/>
      </right>
      <top/>
      <bottom/>
      <diagonal/>
    </border>
    <border>
      <left style="hair">
        <color indexed="22"/>
      </left>
      <right style="thin">
        <color indexed="64"/>
      </right>
      <top/>
      <bottom/>
      <diagonal/>
    </border>
    <border>
      <left/>
      <right style="hair">
        <color indexed="2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22"/>
      </right>
      <top/>
      <bottom style="hair">
        <color indexed="22"/>
      </bottom>
      <diagonal/>
    </border>
    <border>
      <left style="thin">
        <color indexed="64"/>
      </left>
      <right style="hair">
        <color indexed="22"/>
      </right>
      <top/>
      <bottom style="thin">
        <color indexed="64"/>
      </bottom>
      <diagonal/>
    </border>
    <border>
      <left/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6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6" fontId="21" fillId="0" borderId="0"/>
    <xf numFmtId="166" fontId="22" fillId="0" borderId="0"/>
  </cellStyleXfs>
  <cellXfs count="399">
    <xf numFmtId="0" fontId="0" fillId="0" borderId="0" xfId="0"/>
    <xf numFmtId="0" fontId="4" fillId="0" borderId="2" xfId="0" applyFont="1" applyBorder="1"/>
    <xf numFmtId="0" fontId="5" fillId="0" borderId="2" xfId="0" applyFont="1" applyBorder="1"/>
    <xf numFmtId="3" fontId="4" fillId="0" borderId="2" xfId="0" applyNumberFormat="1" applyFont="1" applyBorder="1"/>
    <xf numFmtId="3" fontId="5" fillId="0" borderId="2" xfId="0" applyNumberFormat="1" applyFont="1" applyBorder="1"/>
    <xf numFmtId="0" fontId="7" fillId="3" borderId="2" xfId="3" applyFont="1" applyFill="1" applyBorder="1" applyAlignment="1">
      <alignment horizontal="center" wrapText="1"/>
    </xf>
    <xf numFmtId="3" fontId="8" fillId="4" borderId="2" xfId="3" applyNumberFormat="1" applyFont="1" applyFill="1" applyBorder="1" applyAlignment="1">
      <alignment horizontal="right"/>
    </xf>
    <xf numFmtId="0" fontId="4" fillId="0" borderId="2" xfId="2" applyFont="1" applyFill="1" applyBorder="1" applyAlignment="1">
      <alignment horizontal="center" wrapText="1"/>
    </xf>
    <xf numFmtId="164" fontId="4" fillId="5" borderId="2" xfId="1" applyNumberFormat="1" applyFont="1" applyFill="1" applyBorder="1"/>
    <xf numFmtId="3" fontId="13" fillId="6" borderId="2" xfId="0" applyNumberFormat="1" applyFont="1" applyFill="1" applyBorder="1"/>
    <xf numFmtId="0" fontId="5" fillId="0" borderId="2" xfId="2" quotePrefix="1" applyFont="1" applyFill="1" applyBorder="1" applyAlignment="1">
      <alignment horizontal="left"/>
    </xf>
    <xf numFmtId="9" fontId="0" fillId="0" borderId="0" xfId="0" applyNumberFormat="1"/>
    <xf numFmtId="0" fontId="14" fillId="5" borderId="17" xfId="6" applyFont="1" applyFill="1" applyBorder="1" applyAlignment="1">
      <alignment horizontal="right" wrapText="1"/>
    </xf>
    <xf numFmtId="0" fontId="14" fillId="5" borderId="2" xfId="6" applyFont="1" applyFill="1" applyBorder="1" applyAlignment="1">
      <alignment horizontal="right" wrapText="1"/>
    </xf>
    <xf numFmtId="1" fontId="14" fillId="5" borderId="17" xfId="6" applyNumberFormat="1" applyFont="1" applyFill="1" applyBorder="1" applyAlignment="1">
      <alignment horizontal="right" wrapText="1"/>
    </xf>
    <xf numFmtId="1" fontId="14" fillId="5" borderId="2" xfId="6" applyNumberFormat="1" applyFont="1" applyFill="1" applyBorder="1" applyAlignment="1">
      <alignment horizontal="right" wrapText="1"/>
    </xf>
    <xf numFmtId="164" fontId="15" fillId="5" borderId="17" xfId="0" applyNumberFormat="1" applyFont="1" applyFill="1" applyBorder="1"/>
    <xf numFmtId="164" fontId="15" fillId="5" borderId="2" xfId="0" applyNumberFormat="1" applyFont="1" applyFill="1" applyBorder="1"/>
    <xf numFmtId="165" fontId="15" fillId="5" borderId="2" xfId="0" applyNumberFormat="1" applyFont="1" applyFill="1" applyBorder="1"/>
    <xf numFmtId="165" fontId="15" fillId="5" borderId="18" xfId="0" applyNumberFormat="1" applyFont="1" applyFill="1" applyBorder="1"/>
    <xf numFmtId="164" fontId="15" fillId="0" borderId="17" xfId="0" applyNumberFormat="1" applyFont="1" applyBorder="1" applyAlignment="1">
      <alignment horizontal="right"/>
    </xf>
    <xf numFmtId="164" fontId="15" fillId="0" borderId="2" xfId="0" applyNumberFormat="1" applyFont="1" applyBorder="1" applyAlignment="1">
      <alignment horizontal="right"/>
    </xf>
    <xf numFmtId="165" fontId="15" fillId="0" borderId="2" xfId="0" applyNumberFormat="1" applyFont="1" applyBorder="1" applyAlignment="1">
      <alignment horizontal="right"/>
    </xf>
    <xf numFmtId="165" fontId="15" fillId="0" borderId="18" xfId="0" applyNumberFormat="1" applyFont="1" applyBorder="1" applyAlignment="1">
      <alignment horizontal="right"/>
    </xf>
    <xf numFmtId="164" fontId="15" fillId="0" borderId="20" xfId="0" applyNumberFormat="1" applyFont="1" applyBorder="1" applyAlignment="1">
      <alignment horizontal="right"/>
    </xf>
    <xf numFmtId="165" fontId="15" fillId="0" borderId="20" xfId="0" applyNumberFormat="1" applyFont="1" applyBorder="1" applyAlignment="1">
      <alignment horizontal="right"/>
    </xf>
    <xf numFmtId="165" fontId="15" fillId="0" borderId="21" xfId="0" applyNumberFormat="1" applyFont="1" applyBorder="1" applyAlignment="1">
      <alignment horizontal="right"/>
    </xf>
    <xf numFmtId="3" fontId="14" fillId="5" borderId="2" xfId="6" applyNumberFormat="1" applyFont="1" applyFill="1" applyBorder="1" applyAlignment="1">
      <alignment horizontal="right" wrapText="1"/>
    </xf>
    <xf numFmtId="3" fontId="14" fillId="5" borderId="17" xfId="6" applyNumberFormat="1" applyFont="1" applyFill="1" applyBorder="1" applyAlignment="1">
      <alignment horizontal="right" wrapText="1"/>
    </xf>
    <xf numFmtId="0" fontId="4" fillId="0" borderId="0" xfId="0" applyFont="1"/>
    <xf numFmtId="0" fontId="9" fillId="0" borderId="0" xfId="7"/>
    <xf numFmtId="0" fontId="19" fillId="7" borderId="10" xfId="7" applyFont="1" applyFill="1" applyBorder="1" applyAlignment="1">
      <alignment horizontal="center" wrapText="1"/>
    </xf>
    <xf numFmtId="0" fontId="19" fillId="7" borderId="6" xfId="7" applyFont="1" applyFill="1" applyBorder="1" applyAlignment="1">
      <alignment horizontal="center" wrapText="1"/>
    </xf>
    <xf numFmtId="0" fontId="19" fillId="7" borderId="24" xfId="7" applyFont="1" applyFill="1" applyBorder="1" applyAlignment="1">
      <alignment horizontal="center" wrapText="1"/>
    </xf>
    <xf numFmtId="0" fontId="12" fillId="7" borderId="11" xfId="7" applyFont="1" applyFill="1" applyBorder="1"/>
    <xf numFmtId="0" fontId="11" fillId="7" borderId="3" xfId="7" applyFont="1" applyFill="1" applyBorder="1"/>
    <xf numFmtId="3" fontId="4" fillId="0" borderId="2" xfId="2" applyNumberFormat="1" applyFont="1" applyFill="1" applyBorder="1" applyAlignment="1">
      <alignment wrapText="1"/>
    </xf>
    <xf numFmtId="3" fontId="12" fillId="5" borderId="2" xfId="2" applyNumberFormat="1" applyFont="1" applyFill="1" applyBorder="1" applyAlignment="1">
      <alignment wrapText="1"/>
    </xf>
    <xf numFmtId="0" fontId="20" fillId="0" borderId="2" xfId="0" applyFont="1" applyBorder="1"/>
    <xf numFmtId="1" fontId="20" fillId="0" borderId="2" xfId="0" applyNumberFormat="1" applyFont="1" applyBorder="1"/>
    <xf numFmtId="3" fontId="20" fillId="0" borderId="2" xfId="0" applyNumberFormat="1" applyFont="1" applyBorder="1"/>
    <xf numFmtId="0" fontId="20" fillId="0" borderId="0" xfId="0" applyFont="1"/>
    <xf numFmtId="3" fontId="23" fillId="0" borderId="2" xfId="0" applyNumberFormat="1" applyFont="1" applyBorder="1"/>
    <xf numFmtId="0" fontId="5" fillId="0" borderId="2" xfId="0" applyFont="1" applyBorder="1" applyAlignment="1">
      <alignment wrapText="1"/>
    </xf>
    <xf numFmtId="10" fontId="5" fillId="0" borderId="2" xfId="0" applyNumberFormat="1" applyFont="1" applyBorder="1"/>
    <xf numFmtId="0" fontId="5" fillId="0" borderId="19" xfId="0" applyFont="1" applyBorder="1" applyAlignment="1">
      <alignment wrapText="1"/>
    </xf>
    <xf numFmtId="3" fontId="4" fillId="0" borderId="0" xfId="0" applyNumberFormat="1" applyFont="1"/>
    <xf numFmtId="2" fontId="0" fillId="0" borderId="0" xfId="0" applyNumberFormat="1"/>
    <xf numFmtId="165" fontId="14" fillId="5" borderId="2" xfId="6" applyNumberFormat="1" applyFont="1" applyFill="1" applyBorder="1" applyAlignment="1">
      <alignment horizontal="right" wrapText="1"/>
    </xf>
    <xf numFmtId="165" fontId="14" fillId="5" borderId="18" xfId="6" applyNumberFormat="1" applyFont="1" applyFill="1" applyBorder="1" applyAlignment="1">
      <alignment horizontal="right" wrapText="1"/>
    </xf>
    <xf numFmtId="0" fontId="4" fillId="0" borderId="33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3" fontId="14" fillId="5" borderId="33" xfId="6" applyNumberFormat="1" applyFont="1" applyFill="1" applyBorder="1" applyAlignment="1">
      <alignment horizontal="right" wrapText="1"/>
    </xf>
    <xf numFmtId="3" fontId="14" fillId="5" borderId="5" xfId="6" applyNumberFormat="1" applyFont="1" applyFill="1" applyBorder="1" applyAlignment="1">
      <alignment horizontal="right" wrapText="1"/>
    </xf>
    <xf numFmtId="3" fontId="17" fillId="0" borderId="2" xfId="0" applyNumberFormat="1" applyFont="1" applyBorder="1" applyAlignment="1">
      <alignment horizontal="right" vertical="center"/>
    </xf>
    <xf numFmtId="0" fontId="7" fillId="3" borderId="8" xfId="3" applyFont="1" applyFill="1" applyBorder="1" applyAlignment="1">
      <alignment horizontal="center" wrapText="1"/>
    </xf>
    <xf numFmtId="164" fontId="20" fillId="0" borderId="2" xfId="1" applyNumberFormat="1" applyFont="1" applyBorder="1"/>
    <xf numFmtId="9" fontId="20" fillId="0" borderId="2" xfId="1" applyFont="1" applyFill="1" applyBorder="1"/>
    <xf numFmtId="0" fontId="7" fillId="3" borderId="17" xfId="3" applyFont="1" applyFill="1" applyBorder="1" applyAlignment="1">
      <alignment horizontal="center" wrapText="1"/>
    </xf>
    <xf numFmtId="0" fontId="7" fillId="3" borderId="18" xfId="3" applyFont="1" applyFill="1" applyBorder="1" applyAlignment="1">
      <alignment horizontal="center" wrapText="1"/>
    </xf>
    <xf numFmtId="0" fontId="7" fillId="3" borderId="38" xfId="3" applyFont="1" applyFill="1" applyBorder="1" applyAlignment="1">
      <alignment horizontal="center" wrapText="1"/>
    </xf>
    <xf numFmtId="0" fontId="7" fillId="3" borderId="39" xfId="3" applyFont="1" applyFill="1" applyBorder="1" applyAlignment="1">
      <alignment horizontal="center" wrapText="1"/>
    </xf>
    <xf numFmtId="0" fontId="17" fillId="0" borderId="33" xfId="0" applyFont="1" applyBorder="1" applyAlignment="1">
      <alignment vertical="center"/>
    </xf>
    <xf numFmtId="3" fontId="17" fillId="0" borderId="17" xfId="0" applyNumberFormat="1" applyFont="1" applyBorder="1" applyAlignment="1">
      <alignment horizontal="right" vertical="center"/>
    </xf>
    <xf numFmtId="3" fontId="17" fillId="0" borderId="18" xfId="0" applyNumberFormat="1" applyFont="1" applyBorder="1" applyAlignment="1">
      <alignment horizontal="right" vertical="center"/>
    </xf>
    <xf numFmtId="164" fontId="17" fillId="0" borderId="17" xfId="1" applyNumberFormat="1" applyFont="1" applyBorder="1" applyAlignment="1">
      <alignment horizontal="right" vertical="center"/>
    </xf>
    <xf numFmtId="164" fontId="17" fillId="0" borderId="2" xfId="1" applyNumberFormat="1" applyFont="1" applyBorder="1" applyAlignment="1">
      <alignment horizontal="right" vertical="center"/>
    </xf>
    <xf numFmtId="164" fontId="17" fillId="0" borderId="18" xfId="1" applyNumberFormat="1" applyFont="1" applyBorder="1" applyAlignment="1">
      <alignment horizontal="right" vertical="center"/>
    </xf>
    <xf numFmtId="0" fontId="18" fillId="0" borderId="34" xfId="0" applyFont="1" applyBorder="1" applyAlignment="1">
      <alignment vertical="center"/>
    </xf>
    <xf numFmtId="3" fontId="18" fillId="0" borderId="19" xfId="0" applyNumberFormat="1" applyFont="1" applyBorder="1" applyAlignment="1">
      <alignment horizontal="right" vertical="center"/>
    </xf>
    <xf numFmtId="3" fontId="18" fillId="0" borderId="20" xfId="0" applyNumberFormat="1" applyFont="1" applyBorder="1" applyAlignment="1">
      <alignment horizontal="right" vertical="center"/>
    </xf>
    <xf numFmtId="3" fontId="18" fillId="0" borderId="21" xfId="0" applyNumberFormat="1" applyFont="1" applyBorder="1" applyAlignment="1">
      <alignment horizontal="right" vertical="center"/>
    </xf>
    <xf numFmtId="164" fontId="18" fillId="0" borderId="19" xfId="1" applyNumberFormat="1" applyFont="1" applyBorder="1" applyAlignment="1">
      <alignment horizontal="right" vertical="center"/>
    </xf>
    <xf numFmtId="164" fontId="18" fillId="0" borderId="20" xfId="1" applyNumberFormat="1" applyFont="1" applyBorder="1" applyAlignment="1">
      <alignment horizontal="right" vertical="center"/>
    </xf>
    <xf numFmtId="164" fontId="18" fillId="0" borderId="21" xfId="1" applyNumberFormat="1" applyFont="1" applyBorder="1" applyAlignment="1">
      <alignment horizontal="right" vertical="center"/>
    </xf>
    <xf numFmtId="9" fontId="0" fillId="0" borderId="0" xfId="1" applyFont="1"/>
    <xf numFmtId="0" fontId="24" fillId="0" borderId="0" xfId="0" applyFont="1" applyAlignment="1">
      <alignment vertical="center"/>
    </xf>
    <xf numFmtId="166" fontId="4" fillId="0" borderId="0" xfId="9" applyFont="1"/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166" fontId="5" fillId="0" borderId="0" xfId="9" applyFont="1" applyAlignment="1">
      <alignment horizontal="center" vertical="center" wrapText="1"/>
    </xf>
    <xf numFmtId="0" fontId="20" fillId="0" borderId="17" xfId="0" applyFont="1" applyBorder="1"/>
    <xf numFmtId="3" fontId="20" fillId="0" borderId="31" xfId="0" applyNumberFormat="1" applyFont="1" applyBorder="1"/>
    <xf numFmtId="0" fontId="20" fillId="0" borderId="20" xfId="0" applyFont="1" applyBorder="1"/>
    <xf numFmtId="164" fontId="20" fillId="0" borderId="20" xfId="0" applyNumberFormat="1" applyFont="1" applyBorder="1"/>
    <xf numFmtId="164" fontId="20" fillId="0" borderId="29" xfId="0" applyNumberFormat="1" applyFont="1" applyBorder="1"/>
    <xf numFmtId="0" fontId="20" fillId="0" borderId="19" xfId="0" applyFont="1" applyBorder="1"/>
    <xf numFmtId="3" fontId="20" fillId="0" borderId="20" xfId="0" applyNumberFormat="1" applyFont="1" applyBorder="1"/>
    <xf numFmtId="3" fontId="20" fillId="0" borderId="21" xfId="0" applyNumberFormat="1" applyFont="1" applyBorder="1"/>
    <xf numFmtId="3" fontId="25" fillId="0" borderId="2" xfId="0" applyNumberFormat="1" applyFont="1" applyBorder="1"/>
    <xf numFmtId="3" fontId="26" fillId="0" borderId="2" xfId="2" applyNumberFormat="1" applyFont="1" applyFill="1" applyBorder="1" applyAlignment="1">
      <alignment wrapText="1"/>
    </xf>
    <xf numFmtId="0" fontId="4" fillId="0" borderId="17" xfId="0" applyFont="1" applyBorder="1"/>
    <xf numFmtId="0" fontId="4" fillId="0" borderId="18" xfId="0" applyFont="1" applyBorder="1"/>
    <xf numFmtId="0" fontId="28" fillId="0" borderId="18" xfId="0" applyFont="1" applyBorder="1"/>
    <xf numFmtId="0" fontId="28" fillId="0" borderId="17" xfId="0" applyFont="1" applyBorder="1"/>
    <xf numFmtId="0" fontId="28" fillId="0" borderId="2" xfId="0" applyFont="1" applyBorder="1"/>
    <xf numFmtId="2" fontId="8" fillId="0" borderId="41" xfId="7" applyNumberFormat="1" applyFont="1" applyBorder="1" applyAlignment="1">
      <alignment horizontal="right" wrapText="1"/>
    </xf>
    <xf numFmtId="2" fontId="8" fillId="0" borderId="43" xfId="7" applyNumberFormat="1" applyFont="1" applyBorder="1" applyAlignment="1">
      <alignment horizontal="right" wrapText="1"/>
    </xf>
    <xf numFmtId="2" fontId="8" fillId="0" borderId="13" xfId="7" applyNumberFormat="1" applyFont="1" applyBorder="1" applyAlignment="1">
      <alignment horizontal="right" wrapText="1"/>
    </xf>
    <xf numFmtId="164" fontId="8" fillId="0" borderId="42" xfId="1" applyNumberFormat="1" applyFont="1" applyBorder="1" applyAlignment="1">
      <alignment horizontal="right" wrapText="1"/>
    </xf>
    <xf numFmtId="2" fontId="8" fillId="0" borderId="26" xfId="7" applyNumberFormat="1" applyFont="1" applyBorder="1" applyAlignment="1">
      <alignment horizontal="right" wrapText="1"/>
    </xf>
    <xf numFmtId="164" fontId="8" fillId="0" borderId="25" xfId="1" applyNumberFormat="1" applyFont="1" applyBorder="1" applyAlignment="1">
      <alignment horizontal="right" wrapText="1"/>
    </xf>
    <xf numFmtId="164" fontId="8" fillId="0" borderId="42" xfId="1" applyNumberFormat="1" applyFont="1" applyBorder="1" applyAlignment="1">
      <alignment horizontal="center" wrapText="1"/>
    </xf>
    <xf numFmtId="2" fontId="8" fillId="0" borderId="24" xfId="7" applyNumberFormat="1" applyFont="1" applyBorder="1" applyAlignment="1">
      <alignment horizontal="right" wrapText="1"/>
    </xf>
    <xf numFmtId="2" fontId="7" fillId="0" borderId="4" xfId="7" applyNumberFormat="1" applyFont="1" applyBorder="1" applyAlignment="1">
      <alignment horizontal="right" wrapText="1"/>
    </xf>
    <xf numFmtId="2" fontId="7" fillId="0" borderId="5" xfId="7" applyNumberFormat="1" applyFont="1" applyBorder="1" applyAlignment="1">
      <alignment horizontal="right" wrapText="1"/>
    </xf>
    <xf numFmtId="164" fontId="8" fillId="0" borderId="27" xfId="1" applyNumberFormat="1" applyFont="1" applyBorder="1" applyAlignment="1">
      <alignment horizontal="right" wrapText="1"/>
    </xf>
    <xf numFmtId="164" fontId="8" fillId="0" borderId="54" xfId="1" applyNumberFormat="1" applyFont="1" applyBorder="1" applyAlignment="1">
      <alignment horizontal="right" wrapText="1"/>
    </xf>
    <xf numFmtId="164" fontId="8" fillId="0" borderId="28" xfId="1" applyNumberFormat="1" applyFont="1" applyBorder="1" applyAlignment="1">
      <alignment horizontal="right" wrapText="1"/>
    </xf>
    <xf numFmtId="164" fontId="0" fillId="0" borderId="0" xfId="0" applyNumberFormat="1"/>
    <xf numFmtId="3" fontId="0" fillId="0" borderId="0" xfId="0" applyNumberFormat="1"/>
    <xf numFmtId="3" fontId="30" fillId="4" borderId="2" xfId="3" applyNumberFormat="1" applyFont="1" applyFill="1" applyBorder="1" applyAlignment="1">
      <alignment horizontal="right"/>
    </xf>
    <xf numFmtId="3" fontId="30" fillId="5" borderId="2" xfId="2" applyNumberFormat="1" applyFont="1" applyFill="1" applyBorder="1" applyAlignment="1">
      <alignment wrapText="1"/>
    </xf>
    <xf numFmtId="3" fontId="30" fillId="0" borderId="2" xfId="2" applyNumberFormat="1" applyFont="1" applyFill="1" applyBorder="1" applyAlignment="1">
      <alignment wrapText="1"/>
    </xf>
    <xf numFmtId="164" fontId="4" fillId="0" borderId="2" xfId="0" applyNumberFormat="1" applyFont="1" applyBorder="1"/>
    <xf numFmtId="0" fontId="20" fillId="11" borderId="0" xfId="0" applyFont="1" applyFill="1"/>
    <xf numFmtId="3" fontId="12" fillId="4" borderId="2" xfId="3" applyNumberFormat="1" applyFont="1" applyFill="1" applyBorder="1" applyAlignment="1">
      <alignment horizontal="right"/>
    </xf>
    <xf numFmtId="0" fontId="0" fillId="11" borderId="0" xfId="0" applyFill="1"/>
    <xf numFmtId="9" fontId="0" fillId="11" borderId="0" xfId="0" applyNumberFormat="1" applyFill="1"/>
    <xf numFmtId="164" fontId="30" fillId="5" borderId="2" xfId="1" applyNumberFormat="1" applyFont="1" applyFill="1" applyBorder="1"/>
    <xf numFmtId="164" fontId="30" fillId="0" borderId="2" xfId="1" applyNumberFormat="1" applyFont="1" applyBorder="1" applyAlignment="1">
      <alignment horizontal="right" vertical="center"/>
    </xf>
    <xf numFmtId="164" fontId="30" fillId="0" borderId="18" xfId="1" applyNumberFormat="1" applyFont="1" applyBorder="1" applyAlignment="1">
      <alignment horizontal="right" vertical="center"/>
    </xf>
    <xf numFmtId="0" fontId="23" fillId="0" borderId="0" xfId="0" applyFont="1"/>
    <xf numFmtId="0" fontId="32" fillId="0" borderId="0" xfId="0" applyFont="1"/>
    <xf numFmtId="164" fontId="33" fillId="0" borderId="19" xfId="0" applyNumberFormat="1" applyFont="1" applyBorder="1" applyAlignment="1">
      <alignment horizontal="right"/>
    </xf>
    <xf numFmtId="164" fontId="33" fillId="0" borderId="17" xfId="0" applyNumberFormat="1" applyFont="1" applyBorder="1" applyAlignment="1">
      <alignment horizontal="right"/>
    </xf>
    <xf numFmtId="164" fontId="33" fillId="0" borderId="2" xfId="0" applyNumberFormat="1" applyFont="1" applyBorder="1" applyAlignment="1">
      <alignment horizontal="right"/>
    </xf>
    <xf numFmtId="3" fontId="34" fillId="5" borderId="2" xfId="6" applyNumberFormat="1" applyFont="1" applyFill="1" applyBorder="1" applyAlignment="1">
      <alignment horizontal="right" wrapText="1"/>
    </xf>
    <xf numFmtId="164" fontId="32" fillId="0" borderId="0" xfId="0" applyNumberFormat="1" applyFont="1"/>
    <xf numFmtId="0" fontId="35" fillId="0" borderId="0" xfId="0" applyFont="1"/>
    <xf numFmtId="164" fontId="35" fillId="0" borderId="0" xfId="0" applyNumberFormat="1" applyFont="1"/>
    <xf numFmtId="0" fontId="19" fillId="7" borderId="17" xfId="6" applyFont="1" applyFill="1" applyBorder="1" applyAlignment="1">
      <alignment horizontal="center" wrapText="1"/>
    </xf>
    <xf numFmtId="0" fontId="19" fillId="7" borderId="2" xfId="6" applyFont="1" applyFill="1" applyBorder="1" applyAlignment="1">
      <alignment horizontal="center" wrapText="1"/>
    </xf>
    <xf numFmtId="0" fontId="19" fillId="7" borderId="18" xfId="6" applyFont="1" applyFill="1" applyBorder="1" applyAlignment="1">
      <alignment horizontal="center" wrapText="1"/>
    </xf>
    <xf numFmtId="0" fontId="31" fillId="0" borderId="0" xfId="0" applyFont="1"/>
    <xf numFmtId="1" fontId="4" fillId="0" borderId="2" xfId="0" applyNumberFormat="1" applyFont="1" applyBorder="1"/>
    <xf numFmtId="0" fontId="0" fillId="0" borderId="2" xfId="0" applyBorder="1"/>
    <xf numFmtId="1" fontId="4" fillId="0" borderId="18" xfId="0" applyNumberFormat="1" applyFont="1" applyBorder="1"/>
    <xf numFmtId="164" fontId="5" fillId="0" borderId="20" xfId="0" applyNumberFormat="1" applyFont="1" applyBorder="1"/>
    <xf numFmtId="3" fontId="5" fillId="0" borderId="20" xfId="0" applyNumberFormat="1" applyFont="1" applyBorder="1"/>
    <xf numFmtId="3" fontId="5" fillId="0" borderId="21" xfId="0" applyNumberFormat="1" applyFont="1" applyBorder="1"/>
    <xf numFmtId="0" fontId="4" fillId="0" borderId="33" xfId="0" applyFont="1" applyBorder="1"/>
    <xf numFmtId="0" fontId="5" fillId="0" borderId="34" xfId="0" applyFont="1" applyBorder="1"/>
    <xf numFmtId="164" fontId="4" fillId="0" borderId="17" xfId="0" applyNumberFormat="1" applyFont="1" applyBorder="1"/>
    <xf numFmtId="164" fontId="5" fillId="0" borderId="19" xfId="0" applyNumberFormat="1" applyFont="1" applyBorder="1"/>
    <xf numFmtId="0" fontId="4" fillId="0" borderId="33" xfId="0" applyFont="1" applyBorder="1" applyAlignment="1">
      <alignment wrapText="1"/>
    </xf>
    <xf numFmtId="0" fontId="19" fillId="7" borderId="3" xfId="6" applyFont="1" applyFill="1" applyBorder="1" applyAlignment="1">
      <alignment horizontal="center" wrapText="1"/>
    </xf>
    <xf numFmtId="164" fontId="4" fillId="0" borderId="3" xfId="0" applyNumberFormat="1" applyFont="1" applyBorder="1"/>
    <xf numFmtId="164" fontId="5" fillId="0" borderId="58" xfId="0" applyNumberFormat="1" applyFont="1" applyBorder="1"/>
    <xf numFmtId="1" fontId="4" fillId="0" borderId="17" xfId="0" applyNumberFormat="1" applyFont="1" applyBorder="1"/>
    <xf numFmtId="3" fontId="5" fillId="0" borderId="19" xfId="0" applyNumberFormat="1" applyFont="1" applyBorder="1"/>
    <xf numFmtId="0" fontId="37" fillId="0" borderId="0" xfId="0" applyFont="1"/>
    <xf numFmtId="0" fontId="36" fillId="0" borderId="0" xfId="0" applyFont="1"/>
    <xf numFmtId="164" fontId="36" fillId="0" borderId="0" xfId="0" applyNumberFormat="1" applyFont="1"/>
    <xf numFmtId="3" fontId="37" fillId="0" borderId="0" xfId="0" applyNumberFormat="1" applyFont="1" applyAlignment="1">
      <alignment horizontal="right"/>
    </xf>
    <xf numFmtId="164" fontId="37" fillId="0" borderId="0" xfId="0" applyNumberFormat="1" applyFont="1" applyAlignment="1">
      <alignment horizontal="right"/>
    </xf>
    <xf numFmtId="0" fontId="4" fillId="5" borderId="2" xfId="0" applyFont="1" applyFill="1" applyBorder="1"/>
    <xf numFmtId="165" fontId="4" fillId="0" borderId="2" xfId="0" applyNumberFormat="1" applyFont="1" applyBorder="1" applyAlignment="1">
      <alignment horizontal="right"/>
    </xf>
    <xf numFmtId="165" fontId="12" fillId="0" borderId="2" xfId="0" applyNumberFormat="1" applyFont="1" applyBorder="1" applyAlignment="1">
      <alignment horizontal="right"/>
    </xf>
    <xf numFmtId="0" fontId="38" fillId="12" borderId="2" xfId="0" applyFont="1" applyFill="1" applyBorder="1"/>
    <xf numFmtId="164" fontId="38" fillId="12" borderId="2" xfId="0" applyNumberFormat="1" applyFont="1" applyFill="1" applyBorder="1"/>
    <xf numFmtId="165" fontId="38" fillId="12" borderId="2" xfId="0" applyNumberFormat="1" applyFont="1" applyFill="1" applyBorder="1"/>
    <xf numFmtId="3" fontId="38" fillId="12" borderId="2" xfId="0" applyNumberFormat="1" applyFont="1" applyFill="1" applyBorder="1"/>
    <xf numFmtId="3" fontId="4" fillId="5" borderId="2" xfId="0" applyNumberFormat="1" applyFont="1" applyFill="1" applyBorder="1"/>
    <xf numFmtId="3" fontId="38" fillId="4" borderId="2" xfId="0" applyNumberFormat="1" applyFont="1" applyFill="1" applyBorder="1" applyAlignment="1">
      <alignment vertical="center"/>
    </xf>
    <xf numFmtId="3" fontId="38" fillId="4" borderId="2" xfId="0" applyNumberFormat="1" applyFont="1" applyFill="1" applyBorder="1" applyAlignment="1">
      <alignment horizontal="right" vertical="center"/>
    </xf>
    <xf numFmtId="164" fontId="38" fillId="4" borderId="2" xfId="0" applyNumberFormat="1" applyFont="1" applyFill="1" applyBorder="1" applyAlignment="1">
      <alignment horizontal="right" vertical="center"/>
    </xf>
    <xf numFmtId="165" fontId="38" fillId="4" borderId="2" xfId="0" applyNumberFormat="1" applyFont="1" applyFill="1" applyBorder="1" applyAlignment="1">
      <alignment horizontal="right" vertical="center"/>
    </xf>
    <xf numFmtId="0" fontId="40" fillId="0" borderId="2" xfId="0" applyFont="1" applyBorder="1"/>
    <xf numFmtId="9" fontId="39" fillId="0" borderId="2" xfId="1" applyFont="1" applyFill="1" applyBorder="1"/>
    <xf numFmtId="3" fontId="8" fillId="0" borderId="40" xfId="7" applyNumberFormat="1" applyFont="1" applyBorder="1" applyAlignment="1">
      <alignment horizontal="right" wrapText="1"/>
    </xf>
    <xf numFmtId="3" fontId="8" fillId="0" borderId="41" xfId="7" applyNumberFormat="1" applyFont="1" applyBorder="1" applyAlignment="1">
      <alignment horizontal="right" wrapText="1"/>
    </xf>
    <xf numFmtId="3" fontId="8" fillId="0" borderId="42" xfId="7" applyNumberFormat="1" applyFont="1" applyBorder="1" applyAlignment="1">
      <alignment horizontal="right" wrapText="1"/>
    </xf>
    <xf numFmtId="3" fontId="8" fillId="0" borderId="46" xfId="7" applyNumberFormat="1" applyFont="1" applyBorder="1" applyAlignment="1">
      <alignment horizontal="right" wrapText="1"/>
    </xf>
    <xf numFmtId="3" fontId="8" fillId="0" borderId="47" xfId="7" applyNumberFormat="1" applyFont="1" applyBorder="1" applyAlignment="1">
      <alignment horizontal="right" wrapText="1"/>
    </xf>
    <xf numFmtId="3" fontId="8" fillId="0" borderId="48" xfId="7" applyNumberFormat="1" applyFont="1" applyBorder="1" applyAlignment="1">
      <alignment horizontal="right" wrapText="1"/>
    </xf>
    <xf numFmtId="3" fontId="8" fillId="0" borderId="49" xfId="7" applyNumberFormat="1" applyFont="1" applyBorder="1" applyAlignment="1">
      <alignment horizontal="right" wrapText="1"/>
    </xf>
    <xf numFmtId="3" fontId="8" fillId="0" borderId="50" xfId="7" applyNumberFormat="1" applyFont="1" applyBorder="1" applyAlignment="1">
      <alignment horizontal="right" wrapText="1"/>
    </xf>
    <xf numFmtId="3" fontId="8" fillId="0" borderId="51" xfId="7" applyNumberFormat="1" applyFont="1" applyBorder="1" applyAlignment="1">
      <alignment horizontal="right" wrapText="1"/>
    </xf>
    <xf numFmtId="3" fontId="7" fillId="0" borderId="3" xfId="7" applyNumberFormat="1" applyFont="1" applyBorder="1" applyAlignment="1">
      <alignment horizontal="right" wrapText="1"/>
    </xf>
    <xf numFmtId="3" fontId="7" fillId="0" borderId="4" xfId="7" applyNumberFormat="1" applyFont="1" applyBorder="1" applyAlignment="1">
      <alignment horizontal="right" wrapText="1"/>
    </xf>
    <xf numFmtId="3" fontId="7" fillId="0" borderId="54" xfId="7" applyNumberFormat="1" applyFont="1" applyBorder="1" applyAlignment="1">
      <alignment horizontal="right" wrapText="1"/>
    </xf>
    <xf numFmtId="3" fontId="20" fillId="0" borderId="11" xfId="0" applyNumberFormat="1" applyFont="1" applyBorder="1"/>
    <xf numFmtId="3" fontId="20" fillId="0" borderId="0" xfId="0" applyNumberFormat="1" applyFont="1"/>
    <xf numFmtId="3" fontId="29" fillId="0" borderId="11" xfId="0" applyNumberFormat="1" applyFont="1" applyBorder="1"/>
    <xf numFmtId="3" fontId="29" fillId="0" borderId="0" xfId="0" applyNumberFormat="1" applyFont="1"/>
    <xf numFmtId="3" fontId="8" fillId="0" borderId="44" xfId="7" applyNumberFormat="1" applyFont="1" applyBorder="1" applyAlignment="1">
      <alignment horizontal="right" wrapText="1"/>
    </xf>
    <xf numFmtId="164" fontId="30" fillId="0" borderId="42" xfId="1" applyNumberFormat="1" applyFont="1" applyBorder="1" applyAlignment="1">
      <alignment horizontal="right" wrapText="1"/>
    </xf>
    <xf numFmtId="164" fontId="42" fillId="4" borderId="2" xfId="3" applyNumberFormat="1" applyFont="1" applyFill="1" applyBorder="1" applyAlignment="1">
      <alignment horizontal="right"/>
    </xf>
    <xf numFmtId="164" fontId="42" fillId="5" borderId="2" xfId="2" applyNumberFormat="1" applyFont="1" applyFill="1" applyBorder="1" applyAlignment="1">
      <alignment wrapText="1"/>
    </xf>
    <xf numFmtId="3" fontId="42" fillId="0" borderId="47" xfId="7" applyNumberFormat="1" applyFont="1" applyBorder="1" applyAlignment="1">
      <alignment horizontal="right" wrapText="1"/>
    </xf>
    <xf numFmtId="164" fontId="30" fillId="0" borderId="52" xfId="1" applyNumberFormat="1" applyFont="1" applyBorder="1" applyAlignment="1">
      <alignment horizontal="right" wrapText="1"/>
    </xf>
    <xf numFmtId="164" fontId="30" fillId="0" borderId="25" xfId="1" applyNumberFormat="1" applyFont="1" applyBorder="1" applyAlignment="1">
      <alignment horizontal="right" wrapText="1"/>
    </xf>
    <xf numFmtId="164" fontId="30" fillId="0" borderId="53" xfId="1" applyNumberFormat="1" applyFont="1" applyBorder="1" applyAlignment="1">
      <alignment horizontal="right" wrapText="1"/>
    </xf>
    <xf numFmtId="164" fontId="43" fillId="0" borderId="42" xfId="1" applyNumberFormat="1" applyFont="1" applyBorder="1" applyAlignment="1">
      <alignment horizontal="right" wrapText="1"/>
    </xf>
    <xf numFmtId="164" fontId="43" fillId="0" borderId="25" xfId="1" applyNumberFormat="1" applyFont="1" applyBorder="1" applyAlignment="1">
      <alignment horizontal="right" wrapText="1"/>
    </xf>
    <xf numFmtId="164" fontId="43" fillId="0" borderId="45" xfId="1" applyNumberFormat="1" applyFont="1" applyBorder="1" applyAlignment="1">
      <alignment horizontal="right" wrapText="1"/>
    </xf>
    <xf numFmtId="164" fontId="43" fillId="0" borderId="42" xfId="1" applyNumberFormat="1" applyFont="1" applyBorder="1" applyAlignment="1">
      <alignment horizontal="center" wrapText="1"/>
    </xf>
    <xf numFmtId="3" fontId="8" fillId="0" borderId="0" xfId="7" applyNumberFormat="1" applyFont="1" applyAlignment="1">
      <alignment horizontal="right" wrapText="1"/>
    </xf>
    <xf numFmtId="0" fontId="12" fillId="7" borderId="62" xfId="7" applyFont="1" applyFill="1" applyBorder="1"/>
    <xf numFmtId="0" fontId="11" fillId="7" borderId="2" xfId="7" applyFont="1" applyFill="1" applyBorder="1"/>
    <xf numFmtId="3" fontId="8" fillId="0" borderId="11" xfId="7" applyNumberFormat="1" applyFont="1" applyBorder="1" applyAlignment="1">
      <alignment horizontal="right" wrapText="1"/>
    </xf>
    <xf numFmtId="3" fontId="30" fillId="5" borderId="47" xfId="7" applyNumberFormat="1" applyFont="1" applyFill="1" applyBorder="1" applyAlignment="1">
      <alignment horizontal="right" wrapText="1"/>
    </xf>
    <xf numFmtId="3" fontId="12" fillId="5" borderId="47" xfId="7" applyNumberFormat="1" applyFont="1" applyFill="1" applyBorder="1" applyAlignment="1">
      <alignment horizontal="right" wrapText="1"/>
    </xf>
    <xf numFmtId="3" fontId="30" fillId="0" borderId="47" xfId="7" applyNumberFormat="1" applyFont="1" applyBorder="1" applyAlignment="1">
      <alignment horizontal="right" wrapText="1"/>
    </xf>
    <xf numFmtId="3" fontId="12" fillId="0" borderId="47" xfId="7" applyNumberFormat="1" applyFont="1" applyBorder="1" applyAlignment="1">
      <alignment horizontal="right" wrapText="1"/>
    </xf>
    <xf numFmtId="164" fontId="8" fillId="0" borderId="41" xfId="7" applyNumberFormat="1" applyFont="1" applyBorder="1" applyAlignment="1">
      <alignment horizontal="right" wrapText="1"/>
    </xf>
    <xf numFmtId="164" fontId="8" fillId="0" borderId="0" xfId="7" applyNumberFormat="1" applyFont="1" applyAlignment="1">
      <alignment horizontal="right" wrapText="1"/>
    </xf>
    <xf numFmtId="164" fontId="8" fillId="0" borderId="4" xfId="7" applyNumberFormat="1" applyFont="1" applyBorder="1" applyAlignment="1">
      <alignment horizontal="right" wrapText="1"/>
    </xf>
    <xf numFmtId="164" fontId="43" fillId="0" borderId="27" xfId="1" applyNumberFormat="1" applyFont="1" applyBorder="1" applyAlignment="1">
      <alignment horizontal="right" wrapText="1"/>
    </xf>
    <xf numFmtId="164" fontId="43" fillId="0" borderId="54" xfId="1" applyNumberFormat="1" applyFont="1" applyBorder="1" applyAlignment="1">
      <alignment horizontal="right" wrapText="1"/>
    </xf>
    <xf numFmtId="164" fontId="43" fillId="0" borderId="28" xfId="1" applyNumberFormat="1" applyFont="1" applyBorder="1" applyAlignment="1">
      <alignment horizontal="right" wrapText="1"/>
    </xf>
    <xf numFmtId="164" fontId="30" fillId="0" borderId="54" xfId="1" applyNumberFormat="1" applyFont="1" applyBorder="1" applyAlignment="1">
      <alignment horizontal="right" wrapText="1"/>
    </xf>
    <xf numFmtId="165" fontId="8" fillId="0" borderId="0" xfId="7" applyNumberFormat="1" applyFont="1" applyAlignment="1">
      <alignment horizontal="right" wrapText="1"/>
    </xf>
    <xf numFmtId="165" fontId="7" fillId="0" borderId="4" xfId="7" applyNumberFormat="1" applyFont="1" applyBorder="1" applyAlignment="1">
      <alignment horizontal="right" wrapText="1"/>
    </xf>
    <xf numFmtId="164" fontId="43" fillId="0" borderId="63" xfId="1" applyNumberFormat="1" applyFont="1" applyBorder="1" applyAlignment="1">
      <alignment horizontal="right" wrapText="1"/>
    </xf>
    <xf numFmtId="164" fontId="30" fillId="0" borderId="63" xfId="1" applyNumberFormat="1" applyFont="1" applyBorder="1" applyAlignment="1">
      <alignment horizontal="right" wrapText="1"/>
    </xf>
    <xf numFmtId="164" fontId="43" fillId="0" borderId="64" xfId="1" applyNumberFormat="1" applyFont="1" applyBorder="1" applyAlignment="1">
      <alignment horizontal="right" wrapText="1"/>
    </xf>
    <xf numFmtId="164" fontId="43" fillId="0" borderId="65" xfId="1" applyNumberFormat="1" applyFont="1" applyBorder="1" applyAlignment="1">
      <alignment horizontal="center" wrapText="1"/>
    </xf>
    <xf numFmtId="164" fontId="43" fillId="0" borderId="66" xfId="1" applyNumberFormat="1" applyFont="1" applyBorder="1" applyAlignment="1">
      <alignment horizontal="right" wrapText="1"/>
    </xf>
    <xf numFmtId="164" fontId="30" fillId="0" borderId="65" xfId="1" applyNumberFormat="1" applyFont="1" applyBorder="1" applyAlignment="1">
      <alignment horizontal="right" wrapText="1"/>
    </xf>
    <xf numFmtId="164" fontId="8" fillId="0" borderId="65" xfId="1" applyNumberFormat="1" applyFont="1" applyBorder="1" applyAlignment="1">
      <alignment horizontal="center" wrapText="1"/>
    </xf>
    <xf numFmtId="164" fontId="30" fillId="0" borderId="66" xfId="1" applyNumberFormat="1" applyFont="1" applyBorder="1" applyAlignment="1">
      <alignment horizontal="right" wrapText="1"/>
    </xf>
    <xf numFmtId="165" fontId="30" fillId="0" borderId="0" xfId="7" applyNumberFormat="1" applyFont="1" applyAlignment="1">
      <alignment horizontal="right" wrapText="1"/>
    </xf>
    <xf numFmtId="165" fontId="12" fillId="0" borderId="0" xfId="7" applyNumberFormat="1" applyFont="1"/>
    <xf numFmtId="165" fontId="12" fillId="0" borderId="26" xfId="7" applyNumberFormat="1" applyFont="1" applyBorder="1"/>
    <xf numFmtId="0" fontId="12" fillId="7" borderId="10" xfId="7" applyFont="1" applyFill="1" applyBorder="1"/>
    <xf numFmtId="3" fontId="8" fillId="0" borderId="10" xfId="7" applyNumberFormat="1" applyFont="1" applyBorder="1" applyAlignment="1">
      <alignment horizontal="right" wrapText="1"/>
    </xf>
    <xf numFmtId="3" fontId="8" fillId="0" borderId="6" xfId="7" applyNumberFormat="1" applyFont="1" applyBorder="1" applyAlignment="1">
      <alignment horizontal="right" wrapText="1"/>
    </xf>
    <xf numFmtId="165" fontId="12" fillId="0" borderId="6" xfId="7" applyNumberFormat="1" applyFont="1" applyBorder="1"/>
    <xf numFmtId="165" fontId="12" fillId="0" borderId="24" xfId="7" applyNumberFormat="1" applyFont="1" applyBorder="1"/>
    <xf numFmtId="165" fontId="46" fillId="0" borderId="0" xfId="7" applyNumberFormat="1" applyFont="1"/>
    <xf numFmtId="165" fontId="46" fillId="0" borderId="26" xfId="7" applyNumberFormat="1" applyFont="1" applyBorder="1"/>
    <xf numFmtId="0" fontId="44" fillId="0" borderId="0" xfId="7" applyFont="1"/>
    <xf numFmtId="0" fontId="45" fillId="0" borderId="0" xfId="7" applyFont="1" applyAlignment="1">
      <alignment horizontal="center" wrapText="1"/>
    </xf>
    <xf numFmtId="164" fontId="44" fillId="0" borderId="0" xfId="7" applyNumberFormat="1" applyFont="1"/>
    <xf numFmtId="3" fontId="37" fillId="0" borderId="0" xfId="7" applyNumberFormat="1" applyFont="1" applyAlignment="1">
      <alignment horizontal="right" wrapText="1"/>
    </xf>
    <xf numFmtId="165" fontId="47" fillId="12" borderId="2" xfId="0" applyNumberFormat="1" applyFont="1" applyFill="1" applyBorder="1"/>
    <xf numFmtId="0" fontId="39" fillId="0" borderId="2" xfId="0" applyFont="1" applyBorder="1"/>
    <xf numFmtId="9" fontId="41" fillId="0" borderId="2" xfId="1" applyFont="1" applyFill="1" applyBorder="1"/>
    <xf numFmtId="164" fontId="41" fillId="0" borderId="2" xfId="1" applyNumberFormat="1" applyFont="1" applyBorder="1"/>
    <xf numFmtId="9" fontId="20" fillId="0" borderId="0" xfId="1" applyFont="1" applyFill="1" applyBorder="1"/>
    <xf numFmtId="9" fontId="39" fillId="0" borderId="0" xfId="1" applyFont="1" applyFill="1" applyBorder="1"/>
    <xf numFmtId="164" fontId="39" fillId="0" borderId="2" xfId="1" applyNumberFormat="1" applyFont="1" applyBorder="1"/>
    <xf numFmtId="164" fontId="17" fillId="0" borderId="2" xfId="0" applyNumberFormat="1" applyFont="1" applyBorder="1" applyAlignment="1">
      <alignment horizontal="right" vertical="center"/>
    </xf>
    <xf numFmtId="164" fontId="30" fillId="0" borderId="17" xfId="1" applyNumberFormat="1" applyFont="1" applyBorder="1" applyAlignment="1">
      <alignment horizontal="right" vertical="center"/>
    </xf>
    <xf numFmtId="164" fontId="30" fillId="0" borderId="2" xfId="0" applyNumberFormat="1" applyFont="1" applyBorder="1" applyAlignment="1">
      <alignment horizontal="right" vertical="center"/>
    </xf>
    <xf numFmtId="164" fontId="12" fillId="0" borderId="2" xfId="0" applyNumberFormat="1" applyFont="1" applyBorder="1" applyAlignment="1">
      <alignment horizontal="right" vertical="center"/>
    </xf>
    <xf numFmtId="0" fontId="7" fillId="3" borderId="14" xfId="3" applyFont="1" applyFill="1" applyBorder="1" applyAlignment="1">
      <alignment horizontal="center" wrapText="1"/>
    </xf>
    <xf numFmtId="0" fontId="7" fillId="3" borderId="15" xfId="3" applyFont="1" applyFill="1" applyBorder="1" applyAlignment="1">
      <alignment horizontal="center" wrapText="1"/>
    </xf>
    <xf numFmtId="0" fontId="7" fillId="3" borderId="16" xfId="3" applyFont="1" applyFill="1" applyBorder="1" applyAlignment="1">
      <alignment horizontal="center" wrapText="1"/>
    </xf>
    <xf numFmtId="164" fontId="17" fillId="0" borderId="17" xfId="0" applyNumberFormat="1" applyFont="1" applyBorder="1" applyAlignment="1">
      <alignment horizontal="right" vertical="center"/>
    </xf>
    <xf numFmtId="164" fontId="17" fillId="0" borderId="18" xfId="0" applyNumberFormat="1" applyFont="1" applyBorder="1" applyAlignment="1">
      <alignment horizontal="right" vertical="center"/>
    </xf>
    <xf numFmtId="164" fontId="30" fillId="0" borderId="17" xfId="0" applyNumberFormat="1" applyFont="1" applyBorder="1" applyAlignment="1">
      <alignment horizontal="right" vertical="center"/>
    </xf>
    <xf numFmtId="164" fontId="30" fillId="0" borderId="18" xfId="0" applyNumberFormat="1" applyFont="1" applyBorder="1" applyAlignment="1">
      <alignment horizontal="right" vertical="center"/>
    </xf>
    <xf numFmtId="164" fontId="18" fillId="0" borderId="19" xfId="0" applyNumberFormat="1" applyFont="1" applyBorder="1" applyAlignment="1">
      <alignment horizontal="right" vertical="center"/>
    </xf>
    <xf numFmtId="164" fontId="18" fillId="0" borderId="20" xfId="0" applyNumberFormat="1" applyFont="1" applyBorder="1" applyAlignment="1">
      <alignment horizontal="right" vertical="center"/>
    </xf>
    <xf numFmtId="164" fontId="18" fillId="0" borderId="21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wrapText="1"/>
    </xf>
    <xf numFmtId="0" fontId="7" fillId="3" borderId="5" xfId="3" applyFont="1" applyFill="1" applyBorder="1" applyAlignment="1">
      <alignment horizont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7" fillId="3" borderId="8" xfId="3" applyFont="1" applyFill="1" applyBorder="1" applyAlignment="1">
      <alignment horizontal="center" wrapText="1"/>
    </xf>
    <xf numFmtId="0" fontId="7" fillId="3" borderId="9" xfId="3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3" borderId="12" xfId="3" applyFont="1" applyFill="1" applyBorder="1" applyAlignment="1">
      <alignment horizontal="center" wrapText="1"/>
    </xf>
    <xf numFmtId="0" fontId="7" fillId="3" borderId="13" xfId="3" applyFont="1" applyFill="1" applyBorder="1" applyAlignment="1">
      <alignment horizontal="center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7" fillId="7" borderId="36" xfId="6" applyFont="1" applyFill="1" applyBorder="1" applyAlignment="1">
      <alignment horizontal="center" wrapText="1"/>
    </xf>
    <xf numFmtId="0" fontId="7" fillId="7" borderId="37" xfId="6" applyFont="1" applyFill="1" applyBorder="1" applyAlignment="1">
      <alignment horizontal="center" wrapText="1"/>
    </xf>
    <xf numFmtId="0" fontId="7" fillId="7" borderId="30" xfId="6" applyFont="1" applyFill="1" applyBorder="1" applyAlignment="1">
      <alignment horizontal="center" wrapText="1"/>
    </xf>
    <xf numFmtId="0" fontId="12" fillId="7" borderId="36" xfId="6" applyFont="1" applyFill="1" applyBorder="1" applyAlignment="1">
      <alignment horizontal="center" wrapText="1"/>
    </xf>
    <xf numFmtId="0" fontId="12" fillId="7" borderId="33" xfId="6" applyFont="1" applyFill="1" applyBorder="1" applyAlignment="1">
      <alignment horizontal="center" wrapText="1"/>
    </xf>
    <xf numFmtId="0" fontId="10" fillId="0" borderId="8" xfId="0" applyFont="1" applyBorder="1" applyAlignment="1">
      <alignment horizontal="left" vertical="center" wrapText="1"/>
    </xf>
    <xf numFmtId="0" fontId="37" fillId="0" borderId="0" xfId="0" applyFont="1" applyAlignment="1">
      <alignment horizontal="center"/>
    </xf>
    <xf numFmtId="0" fontId="12" fillId="7" borderId="17" xfId="6" applyFont="1" applyFill="1" applyBorder="1" applyAlignment="1">
      <alignment horizontal="center" wrapText="1"/>
    </xf>
    <xf numFmtId="0" fontId="7" fillId="7" borderId="14" xfId="6" applyFont="1" applyFill="1" applyBorder="1" applyAlignment="1">
      <alignment horizontal="center" wrapText="1"/>
    </xf>
    <xf numFmtId="0" fontId="7" fillId="7" borderId="15" xfId="6" applyFont="1" applyFill="1" applyBorder="1" applyAlignment="1">
      <alignment horizontal="center" wrapText="1"/>
    </xf>
    <xf numFmtId="0" fontId="7" fillId="7" borderId="16" xfId="6" applyFont="1" applyFill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12" fillId="7" borderId="32" xfId="6" applyFont="1" applyFill="1" applyBorder="1" applyAlignment="1">
      <alignment horizontal="center" wrapText="1"/>
    </xf>
    <xf numFmtId="0" fontId="7" fillId="7" borderId="22" xfId="6" applyFont="1" applyFill="1" applyBorder="1" applyAlignment="1">
      <alignment horizontal="center" wrapText="1"/>
    </xf>
    <xf numFmtId="0" fontId="7" fillId="7" borderId="9" xfId="6" applyFont="1" applyFill="1" applyBorder="1" applyAlignment="1">
      <alignment horizontal="center" wrapText="1"/>
    </xf>
    <xf numFmtId="0" fontId="7" fillId="7" borderId="23" xfId="6" applyFont="1" applyFill="1" applyBorder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7" fillId="3" borderId="2" xfId="3" applyFont="1" applyFill="1" applyBorder="1" applyAlignment="1">
      <alignment horizontal="center" wrapText="1"/>
    </xf>
    <xf numFmtId="0" fontId="4" fillId="0" borderId="24" xfId="0" applyFont="1" applyBorder="1" applyAlignment="1">
      <alignment horizontal="left" wrapText="1"/>
    </xf>
    <xf numFmtId="0" fontId="7" fillId="3" borderId="4" xfId="3" applyFont="1" applyFill="1" applyBorder="1" applyAlignment="1">
      <alignment horizontal="center" wrapText="1"/>
    </xf>
    <xf numFmtId="0" fontId="7" fillId="3" borderId="67" xfId="3" applyFont="1" applyFill="1" applyBorder="1" applyAlignment="1">
      <alignment horizontal="center" wrapText="1"/>
    </xf>
    <xf numFmtId="0" fontId="7" fillId="3" borderId="68" xfId="3" applyFont="1" applyFill="1" applyBorder="1" applyAlignment="1">
      <alignment horizontal="center" wrapText="1"/>
    </xf>
    <xf numFmtId="0" fontId="18" fillId="9" borderId="14" xfId="0" applyFont="1" applyFill="1" applyBorder="1" applyAlignment="1">
      <alignment horizontal="center" vertical="center"/>
    </xf>
    <xf numFmtId="0" fontId="18" fillId="9" borderId="33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18" fillId="9" borderId="35" xfId="0" applyFont="1" applyFill="1" applyBorder="1" applyAlignment="1">
      <alignment horizontal="center" vertical="center"/>
    </xf>
    <xf numFmtId="0" fontId="18" fillId="9" borderId="32" xfId="0" applyFont="1" applyFill="1" applyBorder="1" applyAlignment="1">
      <alignment horizontal="center" vertical="center"/>
    </xf>
    <xf numFmtId="0" fontId="7" fillId="3" borderId="36" xfId="3" applyFont="1" applyFill="1" applyBorder="1" applyAlignment="1">
      <alignment horizontal="center" wrapText="1"/>
    </xf>
    <xf numFmtId="0" fontId="7" fillId="3" borderId="37" xfId="3" applyFont="1" applyFill="1" applyBorder="1" applyAlignment="1">
      <alignment horizontal="center" wrapText="1"/>
    </xf>
    <xf numFmtId="0" fontId="7" fillId="3" borderId="30" xfId="3" applyFont="1" applyFill="1" applyBorder="1" applyAlignment="1">
      <alignment horizontal="center" wrapText="1"/>
    </xf>
    <xf numFmtId="0" fontId="7" fillId="3" borderId="12" xfId="3" applyFont="1" applyFill="1" applyBorder="1" applyAlignment="1">
      <alignment horizontal="center" vertical="center" wrapText="1"/>
    </xf>
    <xf numFmtId="0" fontId="7" fillId="3" borderId="7" xfId="3" applyFont="1" applyFill="1" applyBorder="1" applyAlignment="1">
      <alignment horizontal="center" vertical="center" wrapText="1"/>
    </xf>
    <xf numFmtId="0" fontId="7" fillId="3" borderId="13" xfId="3" applyFont="1" applyFill="1" applyBorder="1" applyAlignment="1">
      <alignment horizontal="center" vertical="center" wrapText="1"/>
    </xf>
    <xf numFmtId="0" fontId="7" fillId="3" borderId="12" xfId="3" applyFont="1" applyFill="1" applyBorder="1" applyAlignment="1">
      <alignment horizontal="left" wrapText="1"/>
    </xf>
    <xf numFmtId="0" fontId="7" fillId="3" borderId="10" xfId="3" applyFont="1" applyFill="1" applyBorder="1" applyAlignment="1">
      <alignment horizontal="left" wrapText="1"/>
    </xf>
    <xf numFmtId="0" fontId="7" fillId="3" borderId="8" xfId="3" applyFont="1" applyFill="1" applyBorder="1" applyAlignment="1">
      <alignment horizontal="left" wrapText="1"/>
    </xf>
    <xf numFmtId="0" fontId="7" fillId="3" borderId="9" xfId="3" applyFont="1" applyFill="1" applyBorder="1" applyAlignment="1">
      <alignment horizontal="left" wrapText="1"/>
    </xf>
    <xf numFmtId="0" fontId="10" fillId="0" borderId="11" xfId="0" applyFont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10" fillId="0" borderId="26" xfId="0" applyFont="1" applyBorder="1" applyAlignment="1" applyProtection="1">
      <alignment horizontal="left" vertical="center" wrapText="1"/>
    </xf>
    <xf numFmtId="0" fontId="0" fillId="0" borderId="0" xfId="0" applyProtection="1"/>
    <xf numFmtId="0" fontId="4" fillId="0" borderId="10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0" fillId="10" borderId="2" xfId="0" applyFill="1" applyBorder="1" applyAlignment="1" applyProtection="1">
      <alignment vertical="top"/>
    </xf>
    <xf numFmtId="0" fontId="5" fillId="10" borderId="2" xfId="0" applyFont="1" applyFill="1" applyBorder="1" applyAlignment="1" applyProtection="1">
      <alignment horizontal="center" vertical="center"/>
    </xf>
    <xf numFmtId="0" fontId="5" fillId="10" borderId="2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164" fontId="4" fillId="0" borderId="2" xfId="0" applyNumberFormat="1" applyFont="1" applyBorder="1" applyAlignment="1" applyProtection="1">
      <alignment horizontal="right" vertical="center"/>
    </xf>
    <xf numFmtId="164" fontId="4" fillId="8" borderId="2" xfId="0" applyNumberFormat="1" applyFont="1" applyFill="1" applyBorder="1" applyAlignment="1" applyProtection="1">
      <alignment horizontal="right" vertical="center"/>
    </xf>
    <xf numFmtId="0" fontId="5" fillId="10" borderId="8" xfId="0" applyFont="1" applyFill="1" applyBorder="1" applyAlignment="1" applyProtection="1">
      <alignment horizontal="center" vertical="center"/>
    </xf>
    <xf numFmtId="0" fontId="5" fillId="10" borderId="9" xfId="0" applyFont="1" applyFill="1" applyBorder="1" applyAlignment="1" applyProtection="1">
      <alignment horizontal="center" vertical="center"/>
    </xf>
    <xf numFmtId="1" fontId="4" fillId="0" borderId="2" xfId="0" applyNumberFormat="1" applyFont="1" applyBorder="1" applyAlignment="1" applyProtection="1">
      <alignment horizontal="right" vertical="center"/>
    </xf>
    <xf numFmtId="1" fontId="27" fillId="0" borderId="2" xfId="0" applyNumberFormat="1" applyFont="1" applyBorder="1" applyAlignment="1" applyProtection="1">
      <alignment horizontal="right" vertical="center"/>
    </xf>
    <xf numFmtId="164" fontId="4" fillId="0" borderId="2" xfId="1" applyNumberFormat="1" applyFont="1" applyBorder="1" applyAlignment="1" applyProtection="1">
      <alignment horizontal="right" vertical="center"/>
    </xf>
    <xf numFmtId="1" fontId="0" fillId="0" borderId="0" xfId="0" applyNumberFormat="1" applyProtection="1"/>
    <xf numFmtId="1" fontId="23" fillId="0" borderId="2" xfId="0" applyNumberFormat="1" applyFont="1" applyBorder="1" applyAlignment="1" applyProtection="1">
      <alignment horizontal="right" vertical="center"/>
    </xf>
    <xf numFmtId="164" fontId="4" fillId="0" borderId="2" xfId="1" quotePrefix="1" applyNumberFormat="1" applyFont="1" applyBorder="1" applyAlignment="1" applyProtection="1">
      <alignment horizontal="center" vertical="center"/>
    </xf>
    <xf numFmtId="164" fontId="30" fillId="0" borderId="2" xfId="1" applyNumberFormat="1" applyFont="1" applyBorder="1" applyAlignment="1" applyProtection="1">
      <alignment horizontal="right" vertical="center"/>
    </xf>
    <xf numFmtId="164" fontId="30" fillId="5" borderId="2" xfId="1" applyNumberFormat="1" applyFont="1" applyFill="1" applyBorder="1" applyAlignment="1" applyProtection="1">
      <alignment horizontal="right" vertical="center"/>
    </xf>
    <xf numFmtId="1" fontId="4" fillId="8" borderId="2" xfId="0" applyNumberFormat="1" applyFont="1" applyFill="1" applyBorder="1" applyAlignment="1" applyProtection="1">
      <alignment horizontal="right" vertical="center"/>
    </xf>
    <xf numFmtId="1" fontId="23" fillId="8" borderId="2" xfId="0" applyNumberFormat="1" applyFont="1" applyFill="1" applyBorder="1" applyAlignment="1" applyProtection="1">
      <alignment horizontal="right" vertical="center"/>
    </xf>
    <xf numFmtId="164" fontId="4" fillId="0" borderId="2" xfId="1" applyNumberFormat="1" applyFont="1" applyBorder="1" applyAlignment="1" applyProtection="1">
      <alignment horizontal="center" vertical="center"/>
    </xf>
    <xf numFmtId="0" fontId="0" fillId="10" borderId="59" xfId="0" applyFill="1" applyBorder="1" applyAlignment="1" applyProtection="1">
      <alignment vertical="top"/>
    </xf>
    <xf numFmtId="0" fontId="5" fillId="10" borderId="14" xfId="0" applyFont="1" applyFill="1" applyBorder="1" applyAlignment="1" applyProtection="1">
      <alignment horizontal="center" vertical="center"/>
    </xf>
    <xf numFmtId="0" fontId="5" fillId="10" borderId="57" xfId="0" applyFont="1" applyFill="1" applyBorder="1" applyAlignment="1" applyProtection="1">
      <alignment horizontal="center" vertical="center"/>
    </xf>
    <xf numFmtId="0" fontId="5" fillId="10" borderId="16" xfId="0" applyFont="1" applyFill="1" applyBorder="1" applyAlignment="1" applyProtection="1">
      <alignment horizontal="center" vertical="center"/>
    </xf>
    <xf numFmtId="0" fontId="5" fillId="10" borderId="55" xfId="0" applyFont="1" applyFill="1" applyBorder="1" applyAlignment="1" applyProtection="1">
      <alignment horizontal="center" vertical="center"/>
    </xf>
    <xf numFmtId="0" fontId="0" fillId="10" borderId="60" xfId="0" applyFill="1" applyBorder="1" applyAlignment="1" applyProtection="1">
      <alignment vertical="top"/>
    </xf>
    <xf numFmtId="0" fontId="5" fillId="10" borderId="17" xfId="0" applyFont="1" applyFill="1" applyBorder="1" applyAlignment="1" applyProtection="1">
      <alignment horizontal="center" vertical="center"/>
    </xf>
    <xf numFmtId="0" fontId="5" fillId="10" borderId="3" xfId="0" applyFont="1" applyFill="1" applyBorder="1" applyAlignment="1" applyProtection="1">
      <alignment horizontal="center" vertical="center"/>
    </xf>
    <xf numFmtId="0" fontId="5" fillId="10" borderId="18" xfId="0" applyFont="1" applyFill="1" applyBorder="1" applyAlignment="1" applyProtection="1">
      <alignment horizontal="center" vertical="center"/>
    </xf>
    <xf numFmtId="0" fontId="5" fillId="10" borderId="5" xfId="0" applyFont="1" applyFill="1" applyBorder="1" applyAlignment="1" applyProtection="1">
      <alignment horizontal="center" vertical="center"/>
    </xf>
    <xf numFmtId="0" fontId="4" fillId="0" borderId="60" xfId="0" applyFont="1" applyBorder="1" applyAlignment="1" applyProtection="1">
      <alignment vertical="center"/>
    </xf>
    <xf numFmtId="164" fontId="4" fillId="0" borderId="17" xfId="0" applyNumberFormat="1" applyFont="1" applyBorder="1" applyAlignment="1" applyProtection="1">
      <alignment horizontal="right" vertical="center"/>
    </xf>
    <xf numFmtId="164" fontId="4" fillId="0" borderId="3" xfId="0" applyNumberFormat="1" applyFont="1" applyBorder="1" applyAlignment="1" applyProtection="1">
      <alignment horizontal="right" vertical="center"/>
    </xf>
    <xf numFmtId="164" fontId="4" fillId="0" borderId="18" xfId="0" applyNumberFormat="1" applyFont="1" applyBorder="1" applyAlignment="1" applyProtection="1">
      <alignment horizontal="right" vertical="center"/>
    </xf>
    <xf numFmtId="164" fontId="4" fillId="0" borderId="17" xfId="1" applyNumberFormat="1" applyFont="1" applyBorder="1" applyAlignment="1" applyProtection="1">
      <alignment horizontal="right" vertical="center"/>
    </xf>
    <xf numFmtId="164" fontId="4" fillId="0" borderId="18" xfId="1" applyNumberFormat="1" applyFont="1" applyBorder="1" applyAlignment="1" applyProtection="1">
      <alignment horizontal="right" vertical="center"/>
    </xf>
    <xf numFmtId="164" fontId="4" fillId="0" borderId="5" xfId="1" applyNumberFormat="1" applyFont="1" applyBorder="1" applyAlignment="1" applyProtection="1">
      <alignment horizontal="right" vertical="center"/>
    </xf>
    <xf numFmtId="164" fontId="4" fillId="0" borderId="17" xfId="1" quotePrefix="1" applyNumberFormat="1" applyFont="1" applyBorder="1" applyAlignment="1" applyProtection="1">
      <alignment horizontal="center" vertical="center"/>
    </xf>
    <xf numFmtId="164" fontId="30" fillId="0" borderId="18" xfId="1" applyNumberFormat="1" applyFont="1" applyBorder="1" applyAlignment="1" applyProtection="1">
      <alignment horizontal="right" vertical="center"/>
    </xf>
    <xf numFmtId="164" fontId="30" fillId="5" borderId="5" xfId="1" applyNumberFormat="1" applyFont="1" applyFill="1" applyBorder="1" applyAlignment="1" applyProtection="1">
      <alignment horizontal="right" vertical="center"/>
    </xf>
    <xf numFmtId="164" fontId="4" fillId="8" borderId="17" xfId="0" applyNumberFormat="1" applyFont="1" applyFill="1" applyBorder="1" applyAlignment="1" applyProtection="1">
      <alignment horizontal="right" vertical="center"/>
    </xf>
    <xf numFmtId="164" fontId="4" fillId="8" borderId="3" xfId="0" applyNumberFormat="1" applyFont="1" applyFill="1" applyBorder="1" applyAlignment="1" applyProtection="1">
      <alignment horizontal="right" vertical="center"/>
    </xf>
    <xf numFmtId="164" fontId="4" fillId="8" borderId="18" xfId="0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Border="1" applyAlignment="1" applyProtection="1">
      <alignment horizontal="center" vertical="center"/>
    </xf>
    <xf numFmtId="164" fontId="4" fillId="0" borderId="17" xfId="1" applyNumberFormat="1" applyFont="1" applyBorder="1" applyAlignment="1" applyProtection="1">
      <alignment horizontal="center" vertical="center"/>
    </xf>
    <xf numFmtId="0" fontId="4" fillId="0" borderId="61" xfId="0" applyFont="1" applyBorder="1" applyAlignment="1" applyProtection="1">
      <alignment vertical="center"/>
    </xf>
    <xf numFmtId="164" fontId="4" fillId="0" borderId="19" xfId="0" applyNumberFormat="1" applyFont="1" applyBorder="1" applyAlignment="1" applyProtection="1">
      <alignment horizontal="right" vertical="center"/>
    </xf>
    <xf numFmtId="164" fontId="4" fillId="0" borderId="58" xfId="0" applyNumberFormat="1" applyFont="1" applyBorder="1" applyAlignment="1" applyProtection="1">
      <alignment horizontal="right" vertical="center"/>
    </xf>
    <xf numFmtId="164" fontId="4" fillId="0" borderId="21" xfId="0" applyNumberFormat="1" applyFont="1" applyBorder="1" applyAlignment="1" applyProtection="1">
      <alignment horizontal="right" vertical="center"/>
    </xf>
    <xf numFmtId="164" fontId="4" fillId="0" borderId="19" xfId="1" applyNumberFormat="1" applyFont="1" applyBorder="1" applyAlignment="1" applyProtection="1">
      <alignment horizontal="right" vertical="center"/>
    </xf>
    <xf numFmtId="164" fontId="4" fillId="0" borderId="21" xfId="1" applyNumberFormat="1" applyFont="1" applyBorder="1" applyAlignment="1" applyProtection="1">
      <alignment horizontal="right" vertical="center"/>
    </xf>
    <xf numFmtId="164" fontId="4" fillId="0" borderId="56" xfId="1" applyNumberFormat="1" applyFont="1" applyBorder="1" applyAlignment="1" applyProtection="1">
      <alignment horizontal="right" vertic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7" fillId="3" borderId="2" xfId="3" applyFont="1" applyFill="1" applyBorder="1" applyAlignment="1" applyProtection="1">
      <alignment horizontal="center" wrapText="1"/>
    </xf>
    <xf numFmtId="0" fontId="7" fillId="0" borderId="2" xfId="3" applyFont="1" applyBorder="1" applyAlignment="1" applyProtection="1">
      <alignment horizontal="left"/>
    </xf>
    <xf numFmtId="3" fontId="8" fillId="0" borderId="2" xfId="3" applyNumberFormat="1" applyFont="1" applyBorder="1" applyAlignment="1" applyProtection="1">
      <alignment horizontal="right"/>
    </xf>
    <xf numFmtId="3" fontId="8" fillId="4" borderId="2" xfId="3" applyNumberFormat="1" applyFont="1" applyFill="1" applyBorder="1" applyAlignment="1" applyProtection="1">
      <alignment horizontal="right"/>
    </xf>
    <xf numFmtId="164" fontId="4" fillId="0" borderId="2" xfId="0" applyNumberFormat="1" applyFont="1" applyBorder="1" applyProtection="1"/>
    <xf numFmtId="10" fontId="4" fillId="0" borderId="2" xfId="0" applyNumberFormat="1" applyFont="1" applyBorder="1" applyProtection="1"/>
    <xf numFmtId="3" fontId="0" fillId="0" borderId="0" xfId="0" applyNumberFormat="1" applyProtection="1"/>
  </cellXfs>
  <cellStyles count="11">
    <cellStyle name="Excel Built-in Hyperlink" xfId="10" xr:uid="{03A8704D-69E8-48F1-81B3-6222EC351E5C}"/>
    <cellStyle name="Excel Built-in Normal" xfId="9" xr:uid="{A56CADA0-AC38-49C3-A38C-767825FC34E8}"/>
    <cellStyle name="Migliaia [0] 2" xfId="4" xr:uid="{00000000-0005-0000-0000-000000000000}"/>
    <cellStyle name="Migliaia 2" xfId="5" xr:uid="{00000000-0005-0000-0000-000001000000}"/>
    <cellStyle name="Normale" xfId="0" builtinId="0"/>
    <cellStyle name="Normale 2" xfId="6" xr:uid="{00000000-0005-0000-0000-000003000000}"/>
    <cellStyle name="Normale 3" xfId="7" xr:uid="{00000000-0005-0000-0000-000004000000}"/>
    <cellStyle name="Normale_Foglio1" xfId="3" xr:uid="{00000000-0005-0000-0000-000005000000}"/>
    <cellStyle name="Nota" xfId="2" builtinId="10"/>
    <cellStyle name="Percentuale" xfId="1" builtinId="5"/>
    <cellStyle name="Percentuale 2" xfId="8" xr:uid="{00000000-0005-0000-0000-000008000000}"/>
  </cellStyles>
  <dxfs count="0"/>
  <tableStyles count="0" defaultTableStyle="TableStyleMedium2" defaultPivotStyle="PivotStyleLight16"/>
  <colors>
    <mruColors>
      <color rgb="FF00660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latin typeface="Arial" panose="020B0604020202020204" pitchFamily="34" charset="0"/>
                <a:cs typeface="Arial" panose="020B0604020202020204" pitchFamily="34" charset="0"/>
              </a:rPr>
              <a:t>Incidenti stradali con lesioni a persone, morti e feriti. 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1">
                <a:latin typeface="Arial" panose="020B0604020202020204" pitchFamily="34" charset="0"/>
                <a:cs typeface="Arial" panose="020B0604020202020204" pitchFamily="34" charset="0"/>
              </a:rPr>
              <a:t>Anni 2019,2022,2023, media 2020-2021. 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1">
                <a:latin typeface="Arial" panose="020B0604020202020204" pitchFamily="34" charset="0"/>
                <a:cs typeface="Arial" panose="020B0604020202020204" pitchFamily="34" charset="0"/>
              </a:rPr>
              <a:t>Provincia di Ravenna. Valori assoluti.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210870482063377"/>
          <c:y val="0.22084666836000338"/>
          <c:w val="0.77833089701540814"/>
          <c:h val="0.5934789602912539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'Tab. 1'!$A$6</c:f>
              <c:strCache>
                <c:ptCount val="1"/>
                <c:pt idx="0">
                  <c:v>Morti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'Tab. 1'!$B$6:$E$6</c:f>
              <c:numCache>
                <c:formatCode>#,##0</c:formatCode>
                <c:ptCount val="4"/>
                <c:pt idx="0">
                  <c:v>42</c:v>
                </c:pt>
                <c:pt idx="1">
                  <c:v>28</c:v>
                </c:pt>
                <c:pt idx="2">
                  <c:v>40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C-4296-B5B7-F74618BE1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05538239"/>
        <c:axId val="905534399"/>
      </c:barChart>
      <c:lineChart>
        <c:grouping val="stacked"/>
        <c:varyColors val="0"/>
        <c:ser>
          <c:idx val="0"/>
          <c:order val="0"/>
          <c:tx>
            <c:strRef>
              <c:f>'Tab. 1'!$A$4</c:f>
              <c:strCache>
                <c:ptCount val="1"/>
                <c:pt idx="0">
                  <c:v>Incidenti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'Tab. 1'!$B$3:$E$3</c:f>
              <c:strCache>
                <c:ptCount val="4"/>
                <c:pt idx="0">
                  <c:v>ANNO 2019</c:v>
                </c:pt>
                <c:pt idx="1">
                  <c:v>MEDIA 2020-2021</c:v>
                </c:pt>
                <c:pt idx="2">
                  <c:v>ANNO 2022</c:v>
                </c:pt>
                <c:pt idx="3">
                  <c:v>ANNO 2023</c:v>
                </c:pt>
              </c:strCache>
            </c:strRef>
          </c:cat>
          <c:val>
            <c:numRef>
              <c:f>'Tab. 1'!$B$4:$E$4</c:f>
              <c:numCache>
                <c:formatCode>#,##0</c:formatCode>
                <c:ptCount val="4"/>
                <c:pt idx="0">
                  <c:v>1620</c:v>
                </c:pt>
                <c:pt idx="1">
                  <c:v>1357</c:v>
                </c:pt>
                <c:pt idx="2">
                  <c:v>1687</c:v>
                </c:pt>
                <c:pt idx="3">
                  <c:v>1637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C-4296-B5B7-F74618BE19EA}"/>
            </c:ext>
          </c:extLst>
        </c:ser>
        <c:ser>
          <c:idx val="1"/>
          <c:order val="1"/>
          <c:tx>
            <c:strRef>
              <c:f>'Tab. 1'!$A$5</c:f>
              <c:strCache>
                <c:ptCount val="1"/>
                <c:pt idx="0">
                  <c:v>Feriti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'Tab. 1'!$B$3:$E$3</c:f>
              <c:strCache>
                <c:ptCount val="4"/>
                <c:pt idx="0">
                  <c:v>ANNO 2019</c:v>
                </c:pt>
                <c:pt idx="1">
                  <c:v>MEDIA 2020-2021</c:v>
                </c:pt>
                <c:pt idx="2">
                  <c:v>ANNO 2022</c:v>
                </c:pt>
                <c:pt idx="3">
                  <c:v>ANNO 2023</c:v>
                </c:pt>
              </c:strCache>
            </c:strRef>
          </c:cat>
          <c:val>
            <c:numRef>
              <c:f>'Tab. 1'!$B$5:$E$5</c:f>
              <c:numCache>
                <c:formatCode>#,##0</c:formatCode>
                <c:ptCount val="4"/>
                <c:pt idx="0">
                  <c:v>2208</c:v>
                </c:pt>
                <c:pt idx="1">
                  <c:v>1755</c:v>
                </c:pt>
                <c:pt idx="2">
                  <c:v>2183</c:v>
                </c:pt>
                <c:pt idx="3">
                  <c:v>2137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C-4296-B5B7-F74618BE1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532959"/>
        <c:axId val="905533919"/>
      </c:lineChart>
      <c:catAx>
        <c:axId val="905532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5533919"/>
        <c:crosses val="autoZero"/>
        <c:auto val="1"/>
        <c:lblAlgn val="ctr"/>
        <c:lblOffset val="100"/>
        <c:noMultiLvlLbl val="0"/>
      </c:catAx>
      <c:valAx>
        <c:axId val="905533919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Scala</a:t>
                </a:r>
                <a:r>
                  <a:rPr lang="it-IT" baseline="0"/>
                  <a:t> serie incidenti e feriti</a:t>
                </a:r>
                <a:r>
                  <a:rPr lang="it-IT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5532959"/>
        <c:crosses val="autoZero"/>
        <c:crossBetween val="between"/>
      </c:valAx>
      <c:valAx>
        <c:axId val="905534399"/>
        <c:scaling>
          <c:orientation val="minMax"/>
          <c:max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Scala serie morti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5538239"/>
        <c:crosses val="max"/>
        <c:crossBetween val="between"/>
        <c:majorUnit val="20"/>
      </c:valAx>
      <c:catAx>
        <c:axId val="905538239"/>
        <c:scaling>
          <c:orientation val="minMax"/>
        </c:scaling>
        <c:delete val="1"/>
        <c:axPos val="b"/>
        <c:majorTickMark val="out"/>
        <c:minorTickMark val="none"/>
        <c:tickLblPos val="nextTo"/>
        <c:crossAx val="905534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210997416274604"/>
          <c:y val="0.87179790026246717"/>
          <c:w val="0.75937859561626564"/>
          <c:h val="9.5944035221403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Incidenti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per giorno della settimana - anno 2023 - Provincia di Ravenna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4303308167686431"/>
          <c:y val="0.19220495786739741"/>
          <c:w val="0.4445525944235334"/>
          <c:h val="0.700397364728656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0E8-480A-BA48-EAF5AB8206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0E8-480A-BA48-EAF5AB8206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0E8-480A-BA48-EAF5AB8206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0E8-480A-BA48-EAF5AB8206B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0E8-480A-BA48-EAF5AB8206B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0E8-480A-BA48-EAF5AB8206B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0E8-480A-BA48-EAF5AB8206B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0E8-480A-BA48-EAF5AB8206B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0E8-480A-BA48-EAF5AB8206BA}"/>
              </c:ext>
            </c:extLst>
          </c:dPt>
          <c:dLbls>
            <c:dLbl>
              <c:idx val="1"/>
              <c:layout>
                <c:manualLayout>
                  <c:x val="1.89982724536767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E8-480A-BA48-EAF5AB8206BA}"/>
                </c:ext>
              </c:extLst>
            </c:dLbl>
            <c:dLbl>
              <c:idx val="2"/>
              <c:layout>
                <c:manualLayout>
                  <c:x val="-5.0925337632079971E-17"/>
                  <c:y val="9.259259259259258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E8-480A-BA48-EAF5AB8206BA}"/>
                </c:ext>
              </c:extLst>
            </c:dLbl>
            <c:dLbl>
              <c:idx val="6"/>
              <c:layout>
                <c:manualLayout>
                  <c:x val="2.7777777777777779E-3"/>
                  <c:y val="-4.2437781360066642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0E8-480A-BA48-EAF5AB8206B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0E8-480A-BA48-EAF5AB8206B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0E8-480A-BA48-EAF5AB8206BA}"/>
                </c:ext>
              </c:extLst>
            </c:dLbl>
            <c:numFmt formatCode="0.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Tab.8!$A$16:$A$22</c:f>
              <c:strCache>
                <c:ptCount val="7"/>
                <c:pt idx="0">
                  <c:v>Domenica</c:v>
                </c:pt>
                <c:pt idx="1">
                  <c:v>Lunedì</c:v>
                </c:pt>
                <c:pt idx="2">
                  <c:v>Martedì</c:v>
                </c:pt>
                <c:pt idx="3">
                  <c:v>Mercoledì</c:v>
                </c:pt>
                <c:pt idx="4">
                  <c:v>Giovedì</c:v>
                </c:pt>
                <c:pt idx="5">
                  <c:v>Venerdì</c:v>
                </c:pt>
                <c:pt idx="6">
                  <c:v>Sabato</c:v>
                </c:pt>
              </c:strCache>
            </c:strRef>
          </c:cat>
          <c:val>
            <c:numRef>
              <c:f>Tab.8!$K$16:$K$22</c:f>
              <c:numCache>
                <c:formatCode>0%</c:formatCode>
                <c:ptCount val="7"/>
                <c:pt idx="0">
                  <c:v>0.11728772144166158</c:v>
                </c:pt>
                <c:pt idx="1">
                  <c:v>0.13683567501527183</c:v>
                </c:pt>
                <c:pt idx="2">
                  <c:v>0.14599877825290164</c:v>
                </c:pt>
                <c:pt idx="3">
                  <c:v>0.1472205253512523</c:v>
                </c:pt>
                <c:pt idx="4">
                  <c:v>0.14905314599877825</c:v>
                </c:pt>
                <c:pt idx="5">
                  <c:v>0.15699450213805743</c:v>
                </c:pt>
                <c:pt idx="6">
                  <c:v>0.14660965180207697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0E8-480A-BA48-EAF5AB8206B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0.70189435660381216"/>
          <c:w val="0.31750839422359417"/>
          <c:h val="0.2953583431666307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>
          <a:outerShdw blurRad="50800" dist="50800" dir="5400000" algn="ctr" rotWithShape="0">
            <a:schemeClr val="accent1">
              <a:lumMod val="20000"/>
              <a:lumOff val="80000"/>
            </a:schemeClr>
          </a:outerShdw>
        </a:effectLst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Vittime della strada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per giorno della settimana - anno 2023 - Provincia di Ravenna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4303308167686431"/>
          <c:y val="0.19220495786739741"/>
          <c:w val="0.4445525944235334"/>
          <c:h val="0.700397364728656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AE5-4EC0-9D99-6219B308B8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AE5-4EC0-9D99-6219B308B8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AE5-4EC0-9D99-6219B308B82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AE5-4EC0-9D99-6219B308B82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AE5-4EC0-9D99-6219B308B82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AE5-4EC0-9D99-6219B308B82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AE5-4EC0-9D99-6219B308B82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2AE5-4EC0-9D99-6219B308B82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2AE5-4EC0-9D99-6219B308B82B}"/>
              </c:ext>
            </c:extLst>
          </c:dPt>
          <c:dLbls>
            <c:dLbl>
              <c:idx val="1"/>
              <c:layout>
                <c:manualLayout>
                  <c:x val="1.89982724536767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E5-4EC0-9D99-6219B308B82B}"/>
                </c:ext>
              </c:extLst>
            </c:dLbl>
            <c:dLbl>
              <c:idx val="2"/>
              <c:layout>
                <c:manualLayout>
                  <c:x val="-5.0925337632079971E-17"/>
                  <c:y val="9.259259259259258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E5-4EC0-9D99-6219B308B82B}"/>
                </c:ext>
              </c:extLst>
            </c:dLbl>
            <c:dLbl>
              <c:idx val="6"/>
              <c:layout>
                <c:manualLayout>
                  <c:x val="2.7777777777777779E-3"/>
                  <c:y val="-4.2437781360066642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E5-4EC0-9D99-6219B308B82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E5-4EC0-9D99-6219B308B82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AE5-4EC0-9D99-6219B308B82B}"/>
                </c:ext>
              </c:extLst>
            </c:dLbl>
            <c:numFmt formatCode="0.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Tab.8!$A$16:$A$22</c:f>
              <c:strCache>
                <c:ptCount val="7"/>
                <c:pt idx="0">
                  <c:v>Domenica</c:v>
                </c:pt>
                <c:pt idx="1">
                  <c:v>Lunedì</c:v>
                </c:pt>
                <c:pt idx="2">
                  <c:v>Martedì</c:v>
                </c:pt>
                <c:pt idx="3">
                  <c:v>Mercoledì</c:v>
                </c:pt>
                <c:pt idx="4">
                  <c:v>Giovedì</c:v>
                </c:pt>
                <c:pt idx="5">
                  <c:v>Venerdì</c:v>
                </c:pt>
                <c:pt idx="6">
                  <c:v>Sabato</c:v>
                </c:pt>
              </c:strCache>
            </c:strRef>
          </c:cat>
          <c:val>
            <c:numRef>
              <c:f>Tab.8!$L$16:$L$22</c:f>
              <c:numCache>
                <c:formatCode>0%</c:formatCode>
                <c:ptCount val="7"/>
                <c:pt idx="0">
                  <c:v>0.25</c:v>
                </c:pt>
                <c:pt idx="1">
                  <c:v>0.10714285714285714</c:v>
                </c:pt>
                <c:pt idx="2">
                  <c:v>0.14285714285714285</c:v>
                </c:pt>
                <c:pt idx="3">
                  <c:v>7.1428571428571425E-2</c:v>
                </c:pt>
                <c:pt idx="4">
                  <c:v>0.21428571428571427</c:v>
                </c:pt>
                <c:pt idx="5">
                  <c:v>0.14285714285714285</c:v>
                </c:pt>
                <c:pt idx="6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AE5-4EC0-9D99-6219B308B8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0.70189435660381216"/>
          <c:w val="0.31750839422359417"/>
          <c:h val="0.2953583431666307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>
          <a:outerShdw blurRad="50800" dist="50800" dir="5400000" algn="ctr" rotWithShape="0">
            <a:schemeClr val="accent1">
              <a:lumMod val="20000"/>
              <a:lumOff val="80000"/>
            </a:schemeClr>
          </a:outerShdw>
        </a:effectLst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Feriti 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per giorno della settimana - anno 2023 - Provincia di Ravenna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4303308167686431"/>
          <c:y val="0.19220495786739741"/>
          <c:w val="0.4445525944235334"/>
          <c:h val="0.700397364728656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CB2-460E-BCE3-FD1FB7B44D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CB2-460E-BCE3-FD1FB7B44D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CB2-460E-BCE3-FD1FB7B44D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CB2-460E-BCE3-FD1FB7B44D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CB2-460E-BCE3-FD1FB7B44D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CB2-460E-BCE3-FD1FB7B44D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CB2-460E-BCE3-FD1FB7B44D9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CB2-460E-BCE3-FD1FB7B44D9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CB2-460E-BCE3-FD1FB7B44D90}"/>
              </c:ext>
            </c:extLst>
          </c:dPt>
          <c:dLbls>
            <c:dLbl>
              <c:idx val="1"/>
              <c:layout>
                <c:manualLayout>
                  <c:x val="1.89982724536767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B2-460E-BCE3-FD1FB7B44D90}"/>
                </c:ext>
              </c:extLst>
            </c:dLbl>
            <c:dLbl>
              <c:idx val="2"/>
              <c:layout>
                <c:manualLayout>
                  <c:x val="-5.0925337632079971E-17"/>
                  <c:y val="9.259259259259258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B2-460E-BCE3-FD1FB7B44D90}"/>
                </c:ext>
              </c:extLst>
            </c:dLbl>
            <c:dLbl>
              <c:idx val="6"/>
              <c:layout>
                <c:manualLayout>
                  <c:x val="2.7777777777777779E-3"/>
                  <c:y val="-4.2437781360066642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B2-460E-BCE3-FD1FB7B44D9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B2-460E-BCE3-FD1FB7B44D9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CB2-460E-BCE3-FD1FB7B44D90}"/>
                </c:ext>
              </c:extLst>
            </c:dLbl>
            <c:numFmt formatCode="0.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Tab.8!$A$16:$A$22</c:f>
              <c:strCache>
                <c:ptCount val="7"/>
                <c:pt idx="0">
                  <c:v>Domenica</c:v>
                </c:pt>
                <c:pt idx="1">
                  <c:v>Lunedì</c:v>
                </c:pt>
                <c:pt idx="2">
                  <c:v>Martedì</c:v>
                </c:pt>
                <c:pt idx="3">
                  <c:v>Mercoledì</c:v>
                </c:pt>
                <c:pt idx="4">
                  <c:v>Giovedì</c:v>
                </c:pt>
                <c:pt idx="5">
                  <c:v>Venerdì</c:v>
                </c:pt>
                <c:pt idx="6">
                  <c:v>Sabato</c:v>
                </c:pt>
              </c:strCache>
            </c:strRef>
          </c:cat>
          <c:val>
            <c:numRef>
              <c:f>Tab.8!$L$16:$L$22</c:f>
              <c:numCache>
                <c:formatCode>0%</c:formatCode>
                <c:ptCount val="7"/>
                <c:pt idx="0">
                  <c:v>0.25</c:v>
                </c:pt>
                <c:pt idx="1">
                  <c:v>0.10714285714285714</c:v>
                </c:pt>
                <c:pt idx="2">
                  <c:v>0.14285714285714285</c:v>
                </c:pt>
                <c:pt idx="3">
                  <c:v>7.1428571428571425E-2</c:v>
                </c:pt>
                <c:pt idx="4">
                  <c:v>0.21428571428571427</c:v>
                </c:pt>
                <c:pt idx="5">
                  <c:v>0.14285714285714285</c:v>
                </c:pt>
                <c:pt idx="6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B2-460E-BCE3-FD1FB7B44D9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0.70189435660381216"/>
          <c:w val="0.31750839422359417"/>
          <c:h val="0.2953583431666307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>
          <a:outerShdw blurRad="50800" dist="50800" dir="5400000" algn="ctr" rotWithShape="0">
            <a:schemeClr val="accent1">
              <a:lumMod val="20000"/>
              <a:lumOff val="80000"/>
            </a:schemeClr>
          </a:outerShdw>
        </a:effectLst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Incidenti stradali, feriti e morti in provincia di Ravenna per mese</a:t>
            </a: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 Anno 2023</a:t>
            </a:r>
            <a:r>
              <a:rPr lang="en-US" sz="1200" baseline="0"/>
              <a:t>.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Tab.9!$B$20</c:f>
              <c:strCache>
                <c:ptCount val="1"/>
                <c:pt idx="0">
                  <c:v>Incidenti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Tab.9!$A$21:$A$32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Tab.9!$B$21:$B$32</c:f>
              <c:numCache>
                <c:formatCode>#,##0</c:formatCode>
                <c:ptCount val="12"/>
                <c:pt idx="0">
                  <c:v>83</c:v>
                </c:pt>
                <c:pt idx="1">
                  <c:v>95</c:v>
                </c:pt>
                <c:pt idx="2">
                  <c:v>124</c:v>
                </c:pt>
                <c:pt idx="3">
                  <c:v>119</c:v>
                </c:pt>
                <c:pt idx="4">
                  <c:v>128</c:v>
                </c:pt>
                <c:pt idx="5">
                  <c:v>183</c:v>
                </c:pt>
                <c:pt idx="6">
                  <c:v>212</c:v>
                </c:pt>
                <c:pt idx="7">
                  <c:v>172</c:v>
                </c:pt>
                <c:pt idx="8">
                  <c:v>154</c:v>
                </c:pt>
                <c:pt idx="9">
                  <c:v>136</c:v>
                </c:pt>
                <c:pt idx="10">
                  <c:v>120</c:v>
                </c:pt>
                <c:pt idx="11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D-46F7-BA1B-44DC9ECCFCF9}"/>
            </c:ext>
          </c:extLst>
        </c:ser>
        <c:ser>
          <c:idx val="1"/>
          <c:order val="1"/>
          <c:tx>
            <c:strRef>
              <c:f>Tab.9!$C$20</c:f>
              <c:strCache>
                <c:ptCount val="1"/>
                <c:pt idx="0">
                  <c:v>Feriti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Tab.9!$A$21:$A$32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Tab.9!$C$21:$C$32</c:f>
              <c:numCache>
                <c:formatCode>#,##0</c:formatCode>
                <c:ptCount val="12"/>
                <c:pt idx="0">
                  <c:v>103</c:v>
                </c:pt>
                <c:pt idx="1">
                  <c:v>123</c:v>
                </c:pt>
                <c:pt idx="2">
                  <c:v>138</c:v>
                </c:pt>
                <c:pt idx="3">
                  <c:v>150</c:v>
                </c:pt>
                <c:pt idx="4">
                  <c:v>168</c:v>
                </c:pt>
                <c:pt idx="5">
                  <c:v>252</c:v>
                </c:pt>
                <c:pt idx="6">
                  <c:v>281</c:v>
                </c:pt>
                <c:pt idx="7">
                  <c:v>236</c:v>
                </c:pt>
                <c:pt idx="8">
                  <c:v>218</c:v>
                </c:pt>
                <c:pt idx="9">
                  <c:v>170</c:v>
                </c:pt>
                <c:pt idx="10">
                  <c:v>148</c:v>
                </c:pt>
                <c:pt idx="1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9D-46F7-BA1B-44DC9ECCF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4318480"/>
        <c:axId val="2014311280"/>
      </c:barChart>
      <c:lineChart>
        <c:grouping val="standard"/>
        <c:varyColors val="0"/>
        <c:ser>
          <c:idx val="2"/>
          <c:order val="2"/>
          <c:tx>
            <c:v>%morti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Tab.9!$A$21:$A$32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Tab.9!$E$21:$E$32</c:f>
              <c:numCache>
                <c:formatCode>0.0%</c:formatCode>
                <c:ptCount val="12"/>
                <c:pt idx="0">
                  <c:v>7.1428571428571425E-2</c:v>
                </c:pt>
                <c:pt idx="1">
                  <c:v>7.1428571428571425E-2</c:v>
                </c:pt>
                <c:pt idx="2">
                  <c:v>0.10714285714285714</c:v>
                </c:pt>
                <c:pt idx="3">
                  <c:v>3.5714285714285712E-2</c:v>
                </c:pt>
                <c:pt idx="4">
                  <c:v>0</c:v>
                </c:pt>
                <c:pt idx="5">
                  <c:v>3.5714285714285712E-2</c:v>
                </c:pt>
                <c:pt idx="6">
                  <c:v>0.14285714285714285</c:v>
                </c:pt>
                <c:pt idx="7">
                  <c:v>0.10714285714285714</c:v>
                </c:pt>
                <c:pt idx="8">
                  <c:v>0.14285714285714285</c:v>
                </c:pt>
                <c:pt idx="9">
                  <c:v>0.10714285714285714</c:v>
                </c:pt>
                <c:pt idx="10">
                  <c:v>0.14285714285714285</c:v>
                </c:pt>
                <c:pt idx="11">
                  <c:v>3.5714285714285712E-2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9D-46F7-BA1B-44DC9ECCF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4312240"/>
        <c:axId val="2014309840"/>
      </c:lineChart>
      <c:catAx>
        <c:axId val="201431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4311280"/>
        <c:crosses val="autoZero"/>
        <c:auto val="1"/>
        <c:lblAlgn val="ctr"/>
        <c:lblOffset val="100"/>
        <c:noMultiLvlLbl val="0"/>
      </c:catAx>
      <c:valAx>
        <c:axId val="201431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4318480"/>
        <c:crosses val="autoZero"/>
        <c:crossBetween val="between"/>
      </c:valAx>
      <c:valAx>
        <c:axId val="201430984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4312240"/>
        <c:crosses val="max"/>
        <c:crossBetween val="between"/>
      </c:valAx>
      <c:catAx>
        <c:axId val="2014312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4309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Incidenti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per natura</a:t>
            </a:r>
          </a:p>
          <a:p>
            <a:pPr>
              <a:defRPr/>
            </a:pP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- anno 2023 - Provincia di Ravenna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4303308167686431"/>
          <c:y val="0.19220495786739741"/>
          <c:w val="0.4445525944235334"/>
          <c:h val="0.700397364728656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03D-43E6-BCD9-187DC80DBC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03D-43E6-BCD9-187DC80DBC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03D-43E6-BCD9-187DC80DBC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03D-43E6-BCD9-187DC80DBC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03D-43E6-BCD9-187DC80DBC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03D-43E6-BCD9-187DC80DBC2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03D-43E6-BCD9-187DC80DBC2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03D-43E6-BCD9-187DC80DBC2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03D-43E6-BCD9-187DC80DBC2C}"/>
              </c:ext>
            </c:extLst>
          </c:dPt>
          <c:dLbls>
            <c:dLbl>
              <c:idx val="1"/>
              <c:layout>
                <c:manualLayout>
                  <c:x val="1.89982724536767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3D-43E6-BCD9-187DC80DBC2C}"/>
                </c:ext>
              </c:extLst>
            </c:dLbl>
            <c:dLbl>
              <c:idx val="2"/>
              <c:layout>
                <c:manualLayout>
                  <c:x val="-5.0925337632079971E-17"/>
                  <c:y val="9.259259259259258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3D-43E6-BCD9-187DC80DBC2C}"/>
                </c:ext>
              </c:extLst>
            </c:dLbl>
            <c:dLbl>
              <c:idx val="6"/>
              <c:layout>
                <c:manualLayout>
                  <c:x val="2.7777777777777779E-3"/>
                  <c:y val="-4.2437781360066642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3D-43E6-BCD9-187DC80DBC2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3D-43E6-BCD9-187DC80DBC2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03D-43E6-BCD9-187DC80DBC2C}"/>
                </c:ext>
              </c:extLst>
            </c:dLbl>
            <c:numFmt formatCode="0.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'Tab. 10'!$A$30:$A$35</c:f>
              <c:strCache>
                <c:ptCount val="6"/>
                <c:pt idx="0">
                  <c:v>Scontro frontale/frontale-laterale/laterale</c:v>
                </c:pt>
                <c:pt idx="1">
                  <c:v>Tamponamento</c:v>
                </c:pt>
                <c:pt idx="2">
                  <c:v>Investimento di pedoni</c:v>
                </c:pt>
                <c:pt idx="3">
                  <c:v>Urto con veicolo in fermata/in sosta/ostacolo</c:v>
                </c:pt>
                <c:pt idx="4">
                  <c:v>Fuoriuscita</c:v>
                </c:pt>
                <c:pt idx="5">
                  <c:v>Infortunio per frenata/caduta</c:v>
                </c:pt>
              </c:strCache>
            </c:strRef>
          </c:cat>
          <c:val>
            <c:numRef>
              <c:f>'Tab. 10'!$N$30:$N$35</c:f>
              <c:numCache>
                <c:formatCode>0.0%</c:formatCode>
                <c:ptCount val="6"/>
                <c:pt idx="0">
                  <c:v>0.49969456322541234</c:v>
                </c:pt>
                <c:pt idx="1">
                  <c:v>0.18631643249847282</c:v>
                </c:pt>
                <c:pt idx="2">
                  <c:v>7.5748320097739769E-2</c:v>
                </c:pt>
                <c:pt idx="3">
                  <c:v>7.0861331704337199E-2</c:v>
                </c:pt>
                <c:pt idx="4">
                  <c:v>0.11362248014660965</c:v>
                </c:pt>
                <c:pt idx="5">
                  <c:v>5.3756872327428221E-2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03D-43E6-BCD9-187DC80DBC2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0.36576727746790721"/>
          <c:w val="0.34899278611892504"/>
          <c:h val="0.6246290879723173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>
          <a:outerShdw blurRad="50800" dist="50800" dir="5400000" algn="ctr" rotWithShape="0">
            <a:schemeClr val="accent1">
              <a:lumMod val="20000"/>
              <a:lumOff val="80000"/>
            </a:schemeClr>
          </a:outerShdw>
        </a:effectLst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Vittime della strada 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per natura incidente - anno 2023 - Provincia di Ravenna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4303308167686431"/>
          <c:y val="0.19220495786739741"/>
          <c:w val="0.4445525944235334"/>
          <c:h val="0.700397364728656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42-4FB2-B38C-2304BD995A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42-4FB2-B38C-2304BD995A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742-4FB2-B38C-2304BD995A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742-4FB2-B38C-2304BD995A4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742-4FB2-B38C-2304BD995A4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742-4FB2-B38C-2304BD995A4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742-4FB2-B38C-2304BD995A4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742-4FB2-B38C-2304BD995A4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742-4FB2-B38C-2304BD995A49}"/>
              </c:ext>
            </c:extLst>
          </c:dPt>
          <c:dLbls>
            <c:dLbl>
              <c:idx val="1"/>
              <c:layout>
                <c:manualLayout>
                  <c:x val="1.89982724536767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42-4FB2-B38C-2304BD995A49}"/>
                </c:ext>
              </c:extLst>
            </c:dLbl>
            <c:dLbl>
              <c:idx val="2"/>
              <c:layout>
                <c:manualLayout>
                  <c:x val="-5.0925337632079971E-17"/>
                  <c:y val="9.259259259259258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42-4FB2-B38C-2304BD995A49}"/>
                </c:ext>
              </c:extLst>
            </c:dLbl>
            <c:dLbl>
              <c:idx val="6"/>
              <c:layout>
                <c:manualLayout>
                  <c:x val="2.7777777777777779E-3"/>
                  <c:y val="-4.2437781360066642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42-4FB2-B38C-2304BD995A4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42-4FB2-B38C-2304BD995A4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42-4FB2-B38C-2304BD995A49}"/>
                </c:ext>
              </c:extLst>
            </c:dLbl>
            <c:numFmt formatCode="0.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'Tab. 10'!$A$30:$A$35</c:f>
              <c:strCache>
                <c:ptCount val="6"/>
                <c:pt idx="0">
                  <c:v>Scontro frontale/frontale-laterale/laterale</c:v>
                </c:pt>
                <c:pt idx="1">
                  <c:v>Tamponamento</c:v>
                </c:pt>
                <c:pt idx="2">
                  <c:v>Investimento di pedoni</c:v>
                </c:pt>
                <c:pt idx="3">
                  <c:v>Urto con veicolo in fermata/in sosta/ostacolo</c:v>
                </c:pt>
                <c:pt idx="4">
                  <c:v>Fuoriuscita</c:v>
                </c:pt>
                <c:pt idx="5">
                  <c:v>Infortunio per frenata/caduta</c:v>
                </c:pt>
              </c:strCache>
            </c:strRef>
          </c:cat>
          <c:val>
            <c:numRef>
              <c:f>'Tab. 10'!$O$30:$O$35</c:f>
              <c:numCache>
                <c:formatCode>0.0%</c:formatCode>
                <c:ptCount val="6"/>
                <c:pt idx="0">
                  <c:v>0.35714285714285715</c:v>
                </c:pt>
                <c:pt idx="1">
                  <c:v>0.21428571428571427</c:v>
                </c:pt>
                <c:pt idx="2">
                  <c:v>7.1428571428571425E-2</c:v>
                </c:pt>
                <c:pt idx="3">
                  <c:v>0.14285714285714285</c:v>
                </c:pt>
                <c:pt idx="4">
                  <c:v>0.10714285714285714</c:v>
                </c:pt>
                <c:pt idx="5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742-4FB2-B38C-2304BD995A4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0.32255092194891777"/>
          <c:w val="0.31750839422359417"/>
          <c:h val="0.6747018336136283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>
          <a:outerShdw blurRad="50800" dist="50800" dir="5400000" algn="ctr" rotWithShape="0">
            <a:schemeClr val="accent1">
              <a:lumMod val="20000"/>
              <a:lumOff val="80000"/>
            </a:schemeClr>
          </a:outerShdw>
        </a:effectLst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Infortunati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natura dell'ìncidente- anno 2023 - Provincia di Ravenna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4303308167686431"/>
          <c:y val="0.19220495786739741"/>
          <c:w val="0.4445525944235334"/>
          <c:h val="0.700397364728656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C54-46D0-B900-787C364FA2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C54-46D0-B900-787C364FA2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C54-46D0-B900-787C364FA2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C54-46D0-B900-787C364FA2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C54-46D0-B900-787C364FA2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C54-46D0-B900-787C364FA22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C54-46D0-B900-787C364FA22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C54-46D0-B900-787C364FA22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C54-46D0-B900-787C364FA22C}"/>
              </c:ext>
            </c:extLst>
          </c:dPt>
          <c:dLbls>
            <c:dLbl>
              <c:idx val="1"/>
              <c:layout>
                <c:manualLayout>
                  <c:x val="1.89982724536767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54-46D0-B900-787C364FA22C}"/>
                </c:ext>
              </c:extLst>
            </c:dLbl>
            <c:dLbl>
              <c:idx val="2"/>
              <c:layout>
                <c:manualLayout>
                  <c:x val="-5.0925337632079971E-17"/>
                  <c:y val="9.259259259259258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54-46D0-B900-787C364FA22C}"/>
                </c:ext>
              </c:extLst>
            </c:dLbl>
            <c:dLbl>
              <c:idx val="6"/>
              <c:layout>
                <c:manualLayout>
                  <c:x val="2.7777777777777779E-3"/>
                  <c:y val="-4.2437781360066642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54-46D0-B900-787C364FA22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54-46D0-B900-787C364FA22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C54-46D0-B900-787C364FA22C}"/>
                </c:ext>
              </c:extLst>
            </c:dLbl>
            <c:numFmt formatCode="0.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'Tab. 10'!$A$30:$A$35</c:f>
              <c:strCache>
                <c:ptCount val="6"/>
                <c:pt idx="0">
                  <c:v>Scontro frontale/frontale-laterale/laterale</c:v>
                </c:pt>
                <c:pt idx="1">
                  <c:v>Tamponamento</c:v>
                </c:pt>
                <c:pt idx="2">
                  <c:v>Investimento di pedoni</c:v>
                </c:pt>
                <c:pt idx="3">
                  <c:v>Urto con veicolo in fermata/in sosta/ostacolo</c:v>
                </c:pt>
                <c:pt idx="4">
                  <c:v>Fuoriuscita</c:v>
                </c:pt>
                <c:pt idx="5">
                  <c:v>Infortunio per frenata/caduta</c:v>
                </c:pt>
              </c:strCache>
            </c:strRef>
          </c:cat>
          <c:val>
            <c:numRef>
              <c:f>'Tab. 10'!$P$30:$P$35</c:f>
              <c:numCache>
                <c:formatCode>0.0%</c:formatCode>
                <c:ptCount val="6"/>
                <c:pt idx="0">
                  <c:v>0.52035563874590551</c:v>
                </c:pt>
                <c:pt idx="1">
                  <c:v>0.21197941038839493</c:v>
                </c:pt>
                <c:pt idx="2">
                  <c:v>6.3172671970051469E-2</c:v>
                </c:pt>
                <c:pt idx="3">
                  <c:v>5.8025269068788021E-2</c:v>
                </c:pt>
                <c:pt idx="4">
                  <c:v>0.10528778661675246</c:v>
                </c:pt>
                <c:pt idx="5">
                  <c:v>4.1179223210107627E-2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54-46D0-B900-787C364FA22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0.25052366275060195"/>
          <c:w val="0.31750839422359417"/>
          <c:h val="0.7467290928119442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>
          <a:outerShdw blurRad="50800" dist="50800" dir="5400000" algn="ctr" rotWithShape="0">
            <a:schemeClr val="accent1">
              <a:lumMod val="20000"/>
              <a:lumOff val="80000"/>
            </a:schemeClr>
          </a:outerShdw>
        </a:effectLst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Vittime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per categoria di utente della strada - anno 2023 - Provincia di Ravenna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47466011916055562"/>
          <c:y val="0.26204624766082746"/>
          <c:w val="0.40022329203162094"/>
          <c:h val="0.6305560749352260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A03B-4B02-B14B-74BC5D96CD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A03B-4B02-B14B-74BC5D96CD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03B-4B02-B14B-74BC5D96CD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956-4A56-B683-CE2A0FE1A40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956-4A56-B683-CE2A0FE1A40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03B-4B02-B14B-74BC5D96CDB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A03B-4B02-B14B-74BC5D96CDB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03B-4B02-B14B-74BC5D96CDB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03B-4B02-B14B-74BC5D96CDB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3B-4B02-B14B-74BC5D96CDB5}"/>
                </c:ext>
              </c:extLst>
            </c:dLbl>
            <c:dLbl>
              <c:idx val="2"/>
              <c:layout>
                <c:manualLayout>
                  <c:x val="-5.0925337632079971E-17"/>
                  <c:y val="9.259259259259258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3B-4B02-B14B-74BC5D96CDB5}"/>
                </c:ext>
              </c:extLst>
            </c:dLbl>
            <c:dLbl>
              <c:idx val="6"/>
              <c:layout>
                <c:manualLayout>
                  <c:x val="2.7777777777777779E-3"/>
                  <c:y val="-4.2437781360066642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3B-4B02-B14B-74BC5D96CDB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3B-4B02-B14B-74BC5D96CDB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3B-4B02-B14B-74BC5D96CDB5}"/>
                </c:ext>
              </c:extLst>
            </c:dLbl>
            <c:numFmt formatCode="0.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'Tab. 5'!$A$32:$A$40</c:f>
              <c:strCache>
                <c:ptCount val="9"/>
                <c:pt idx="0">
                  <c:v>Autovettura </c:v>
                </c:pt>
                <c:pt idx="1">
                  <c:v>Autobus - Filobus - Tram</c:v>
                </c:pt>
                <c:pt idx="2">
                  <c:v>Autocarri - Motrici e simili</c:v>
                </c:pt>
                <c:pt idx="3">
                  <c:v>Motociclo </c:v>
                </c:pt>
                <c:pt idx="4">
                  <c:v>Ciclomotore</c:v>
                </c:pt>
                <c:pt idx="5">
                  <c:v>Velocipede-Bici elettrica-Monopattino elettrico</c:v>
                </c:pt>
                <c:pt idx="6">
                  <c:v>A Piedi</c:v>
                </c:pt>
                <c:pt idx="7">
                  <c:v>Altri utenti della strada</c:v>
                </c:pt>
                <c:pt idx="8">
                  <c:v>N.D.</c:v>
                </c:pt>
              </c:strCache>
            </c:strRef>
          </c:cat>
          <c:val>
            <c:numRef>
              <c:f>'Tab. 5'!$H$32:$H$40</c:f>
              <c:numCache>
                <c:formatCode>0.0%</c:formatCode>
                <c:ptCount val="9"/>
                <c:pt idx="0">
                  <c:v>0.39285714285714285</c:v>
                </c:pt>
                <c:pt idx="1">
                  <c:v>0</c:v>
                </c:pt>
                <c:pt idx="2">
                  <c:v>3.5714285714285712E-2</c:v>
                </c:pt>
                <c:pt idx="3">
                  <c:v>0.2857142857142857</c:v>
                </c:pt>
                <c:pt idx="4">
                  <c:v>3.5714285714285712E-2</c:v>
                </c:pt>
                <c:pt idx="5">
                  <c:v>0.17857142857142858</c:v>
                </c:pt>
                <c:pt idx="6">
                  <c:v>7.1428571428571425E-2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B-4B02-B14B-74BC5D96CDB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l"/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"/>
          <c:y val="0.22797131871982251"/>
          <c:w val="0.31750839422359417"/>
          <c:h val="0.7692813810506203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>
          <a:outerShdw blurRad="50800" dist="50800" dir="5400000" algn="ctr" rotWithShape="0">
            <a:schemeClr val="accent1">
              <a:lumMod val="20000"/>
              <a:lumOff val="80000"/>
            </a:scheme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Feriti per categoria di utente della strada - anno 2023 - Provincia di Ravenna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755889152809185"/>
          <c:y val="4.988663556673575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48088192872855434"/>
          <c:y val="0.22712560276411242"/>
          <c:w val="0.42238794322757717"/>
          <c:h val="0.6654767198319410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C26-4359-91DE-5202D64396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C26-4359-91DE-5202D64396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C26-4359-91DE-5202D64396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C26-4359-91DE-5202D64396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C26-4359-91DE-5202D64396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C26-4359-91DE-5202D64396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C26-4359-91DE-5202D643963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C26-4359-91DE-5202D643963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C26-4359-91DE-5202D643963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26-4359-91DE-5202D6439634}"/>
                </c:ext>
              </c:extLst>
            </c:dLbl>
            <c:dLbl>
              <c:idx val="2"/>
              <c:layout>
                <c:manualLayout>
                  <c:x val="-5.0925337632079971E-17"/>
                  <c:y val="9.259259259259258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26-4359-91DE-5202D6439634}"/>
                </c:ext>
              </c:extLst>
            </c:dLbl>
            <c:dLbl>
              <c:idx val="6"/>
              <c:layout>
                <c:manualLayout>
                  <c:x val="2.7777777777777779E-3"/>
                  <c:y val="-4.2437781360066642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26-4359-91DE-5202D643963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26-4359-91DE-5202D643963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C26-4359-91DE-5202D6439634}"/>
                </c:ext>
              </c:extLst>
            </c:dLbl>
            <c:numFmt formatCode="0.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'Tab. 5'!$A$32:$A$40</c:f>
              <c:strCache>
                <c:ptCount val="9"/>
                <c:pt idx="0">
                  <c:v>Autovettura </c:v>
                </c:pt>
                <c:pt idx="1">
                  <c:v>Autobus - Filobus - Tram</c:v>
                </c:pt>
                <c:pt idx="2">
                  <c:v>Autocarri - Motrici e simili</c:v>
                </c:pt>
                <c:pt idx="3">
                  <c:v>Motociclo </c:v>
                </c:pt>
                <c:pt idx="4">
                  <c:v>Ciclomotore</c:v>
                </c:pt>
                <c:pt idx="5">
                  <c:v>Velocipede-Bici elettrica-Monopattino elettrico</c:v>
                </c:pt>
                <c:pt idx="6">
                  <c:v>A Piedi</c:v>
                </c:pt>
                <c:pt idx="7">
                  <c:v>Altri utenti della strada</c:v>
                </c:pt>
                <c:pt idx="8">
                  <c:v>N.D.</c:v>
                </c:pt>
              </c:strCache>
            </c:strRef>
          </c:cat>
          <c:val>
            <c:numRef>
              <c:f>'Tab. 5'!$I$32:$I$40</c:f>
              <c:numCache>
                <c:formatCode>0.0%</c:formatCode>
                <c:ptCount val="9"/>
                <c:pt idx="0">
                  <c:v>0.53065044454843235</c:v>
                </c:pt>
                <c:pt idx="1">
                  <c:v>1.4038371548900327E-3</c:v>
                </c:pt>
                <c:pt idx="2">
                  <c:v>2.9012634534394011E-2</c:v>
                </c:pt>
                <c:pt idx="3">
                  <c:v>0.14599906410856342</c:v>
                </c:pt>
                <c:pt idx="4">
                  <c:v>3.1820308844174076E-2</c:v>
                </c:pt>
                <c:pt idx="5">
                  <c:v>0.18437061300889096</c:v>
                </c:pt>
                <c:pt idx="6">
                  <c:v>6.176883481516144E-2</c:v>
                </c:pt>
                <c:pt idx="7">
                  <c:v>7.4871314927468418E-3</c:v>
                </c:pt>
                <c:pt idx="8">
                  <c:v>7.4871314927468418E-3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C26-4359-91DE-5202D643963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3.1663787422794585E-3"/>
          <c:y val="0.12397653835457378"/>
          <c:w val="0.39365118623268497"/>
          <c:h val="0.8717748486510182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>
          <a:outerShdw blurRad="50800" dist="50800" dir="5400000" algn="ctr" rotWithShape="0">
            <a:schemeClr val="accent1">
              <a:lumMod val="20000"/>
              <a:lumOff val="80000"/>
            </a:scheme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Incidenti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per tipo di strada - anno 2023 - Provincia di Ravenna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4303308167686431"/>
          <c:y val="0.19220495786739741"/>
          <c:w val="0.4445525944235334"/>
          <c:h val="0.700397364728656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14-47BB-98BF-431305D683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14-47BB-98BF-431305D683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14-47BB-98BF-431305D683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714-47BB-98BF-431305D6839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714-47BB-98BF-431305D6839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714-47BB-98BF-431305D6839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714-47BB-98BF-431305D6839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714-47BB-98BF-431305D6839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714-47BB-98BF-431305D68397}"/>
              </c:ext>
            </c:extLst>
          </c:dPt>
          <c:dLbls>
            <c:dLbl>
              <c:idx val="1"/>
              <c:layout>
                <c:manualLayout>
                  <c:x val="1.89982724536767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14-47BB-98BF-431305D68397}"/>
                </c:ext>
              </c:extLst>
            </c:dLbl>
            <c:dLbl>
              <c:idx val="2"/>
              <c:layout>
                <c:manualLayout>
                  <c:x val="-5.0925337632079971E-17"/>
                  <c:y val="9.259259259259258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14-47BB-98BF-431305D68397}"/>
                </c:ext>
              </c:extLst>
            </c:dLbl>
            <c:dLbl>
              <c:idx val="6"/>
              <c:layout>
                <c:manualLayout>
                  <c:x val="2.7777777777777779E-3"/>
                  <c:y val="-4.2437781360066642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14-47BB-98BF-431305D6839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714-47BB-98BF-431305D6839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714-47BB-98BF-431305D68397}"/>
                </c:ext>
              </c:extLst>
            </c:dLbl>
            <c:numFmt formatCode="0.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'Tab. 6'!$A$37:$A$39</c:f>
              <c:strCache>
                <c:ptCount val="3"/>
                <c:pt idx="0">
                  <c:v>Autostrada</c:v>
                </c:pt>
                <c:pt idx="1">
                  <c:v>Extraurbana</c:v>
                </c:pt>
                <c:pt idx="2">
                  <c:v>Urbana</c:v>
                </c:pt>
              </c:strCache>
            </c:strRef>
          </c:cat>
          <c:val>
            <c:numRef>
              <c:f>'Tab. 6'!$C$37:$C$39</c:f>
              <c:numCache>
                <c:formatCode>0.0%</c:formatCode>
                <c:ptCount val="3"/>
                <c:pt idx="0">
                  <c:v>3.54306658521686E-2</c:v>
                </c:pt>
                <c:pt idx="1">
                  <c:v>0.31459987782529014</c:v>
                </c:pt>
                <c:pt idx="2">
                  <c:v>0.64996945632254122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714-47BB-98BF-431305D6839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0.70189435660381216"/>
          <c:w val="0.31750839422359417"/>
          <c:h val="0.2953583431666307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>
          <a:outerShdw blurRad="50800" dist="50800" dir="5400000" algn="ctr" rotWithShape="0">
            <a:schemeClr val="accent1">
              <a:lumMod val="20000"/>
              <a:lumOff val="80000"/>
            </a:schemeClr>
          </a:outerShdw>
        </a:effectLst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Vittime della strada 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per tipo di strada - anno 2023 - Provincia di Ravenna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4303308167686431"/>
          <c:y val="0.19220495786739741"/>
          <c:w val="0.4445525944235334"/>
          <c:h val="0.700397364728656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FE1-4B50-ADA2-24CDAA7906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FE1-4B50-ADA2-24CDAA7906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FE1-4B50-ADA2-24CDAA7906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FE1-4B50-ADA2-24CDAA7906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FE1-4B50-ADA2-24CDAA7906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FE1-4B50-ADA2-24CDAA7906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FE1-4B50-ADA2-24CDAA7906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FE1-4B50-ADA2-24CDAA79061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FE1-4B50-ADA2-24CDAA79061D}"/>
              </c:ext>
            </c:extLst>
          </c:dPt>
          <c:dLbls>
            <c:dLbl>
              <c:idx val="1"/>
              <c:layout>
                <c:manualLayout>
                  <c:x val="1.89982724536767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E1-4B50-ADA2-24CDAA79061D}"/>
                </c:ext>
              </c:extLst>
            </c:dLbl>
            <c:dLbl>
              <c:idx val="2"/>
              <c:layout>
                <c:manualLayout>
                  <c:x val="-5.0925337632079971E-17"/>
                  <c:y val="9.259259259259258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E1-4B50-ADA2-24CDAA79061D}"/>
                </c:ext>
              </c:extLst>
            </c:dLbl>
            <c:dLbl>
              <c:idx val="6"/>
              <c:layout>
                <c:manualLayout>
                  <c:x val="2.7777777777777779E-3"/>
                  <c:y val="-4.2437781360066642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FE1-4B50-ADA2-24CDAA79061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E1-4B50-ADA2-24CDAA79061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E1-4B50-ADA2-24CDAA79061D}"/>
                </c:ext>
              </c:extLst>
            </c:dLbl>
            <c:numFmt formatCode="0.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'Tab. 6'!$A$37:$A$39</c:f>
              <c:strCache>
                <c:ptCount val="3"/>
                <c:pt idx="0">
                  <c:v>Autostrada</c:v>
                </c:pt>
                <c:pt idx="1">
                  <c:v>Extraurbana</c:v>
                </c:pt>
                <c:pt idx="2">
                  <c:v>Urbana</c:v>
                </c:pt>
              </c:strCache>
            </c:strRef>
          </c:cat>
          <c:val>
            <c:numRef>
              <c:f>'Tab. 6'!$E$37:$E$39</c:f>
              <c:numCache>
                <c:formatCode>0.0%</c:formatCode>
                <c:ptCount val="3"/>
                <c:pt idx="0">
                  <c:v>0.14285714285714285</c:v>
                </c:pt>
                <c:pt idx="1">
                  <c:v>0.5</c:v>
                </c:pt>
                <c:pt idx="2">
                  <c:v>0.35714285714285715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FE1-4B50-ADA2-24CDAA79061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0.70189435660381216"/>
          <c:w val="0.31750839422359417"/>
          <c:h val="0.2953583431666307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>
          <a:outerShdw blurRad="50800" dist="50800" dir="5400000" algn="ctr" rotWithShape="0">
            <a:schemeClr val="accent1">
              <a:lumMod val="20000"/>
              <a:lumOff val="80000"/>
            </a:schemeClr>
          </a:outerShdw>
        </a:effectLst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Infortunati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per tipo di strada - anno 2023 - Provincia di Ravenna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4303308167686431"/>
          <c:y val="0.19220495786739741"/>
          <c:w val="0.4445525944235334"/>
          <c:h val="0.700397364728656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EBE-405F-969B-84864EA8CA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EBE-405F-969B-84864EA8CA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EBE-405F-969B-84864EA8CA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EBE-405F-969B-84864EA8CA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EBE-405F-969B-84864EA8CA8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EBE-405F-969B-84864EA8CA8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EBE-405F-969B-84864EA8CA8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EBE-405F-969B-84864EA8CA8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EBE-405F-969B-84864EA8CA8A}"/>
              </c:ext>
            </c:extLst>
          </c:dPt>
          <c:dLbls>
            <c:dLbl>
              <c:idx val="1"/>
              <c:layout>
                <c:manualLayout>
                  <c:x val="1.89982724536767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BE-405F-969B-84864EA8CA8A}"/>
                </c:ext>
              </c:extLst>
            </c:dLbl>
            <c:dLbl>
              <c:idx val="2"/>
              <c:layout>
                <c:manualLayout>
                  <c:x val="-5.0925337632079971E-17"/>
                  <c:y val="9.259259259259258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BE-405F-969B-84864EA8CA8A}"/>
                </c:ext>
              </c:extLst>
            </c:dLbl>
            <c:dLbl>
              <c:idx val="6"/>
              <c:layout>
                <c:manualLayout>
                  <c:x val="2.7777777777777779E-3"/>
                  <c:y val="-4.2437781360066642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BE-405F-969B-84864EA8CA8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BE-405F-969B-84864EA8CA8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BE-405F-969B-84864EA8CA8A}"/>
                </c:ext>
              </c:extLst>
            </c:dLbl>
            <c:numFmt formatCode="0.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'Tab. 6'!$A$37:$A$39</c:f>
              <c:strCache>
                <c:ptCount val="3"/>
                <c:pt idx="0">
                  <c:v>Autostrada</c:v>
                </c:pt>
                <c:pt idx="1">
                  <c:v>Extraurbana</c:v>
                </c:pt>
                <c:pt idx="2">
                  <c:v>Urbana</c:v>
                </c:pt>
              </c:strCache>
            </c:strRef>
          </c:cat>
          <c:val>
            <c:numRef>
              <c:f>'Tab. 6'!$G$37:$G$39</c:f>
              <c:numCache>
                <c:formatCode>0.0%</c:formatCode>
                <c:ptCount val="3"/>
                <c:pt idx="0">
                  <c:v>4.8666354702854471E-2</c:v>
                </c:pt>
                <c:pt idx="1">
                  <c:v>0.34599999999999997</c:v>
                </c:pt>
                <c:pt idx="2">
                  <c:v>0.60458586803930747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EBE-405F-969B-84864EA8CA8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0.70189435660381216"/>
          <c:w val="0.31750839422359417"/>
          <c:h val="0.2953583431666307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>
          <a:outerShdw blurRad="50800" dist="50800" dir="5400000" algn="ctr" rotWithShape="0">
            <a:schemeClr val="accent1">
              <a:lumMod val="20000"/>
              <a:lumOff val="80000"/>
            </a:schemeClr>
          </a:outerShdw>
        </a:effectLst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Incidenti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per caratteristiche stradali - anno 2023 - Provincia di Ravenna - contesto urbano.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4303308167686431"/>
          <c:y val="0.19220495786739741"/>
          <c:w val="0.4445525944235334"/>
          <c:h val="0.700397364728656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307-4671-9F1A-C5ED36B2EF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307-4671-9F1A-C5ED36B2EF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307-4671-9F1A-C5ED36B2EF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307-4671-9F1A-C5ED36B2EF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307-4671-9F1A-C5ED36B2EF1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307-4671-9F1A-C5ED36B2EF1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307-4671-9F1A-C5ED36B2EF1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307-4671-9F1A-C5ED36B2EF1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307-4671-9F1A-C5ED36B2EF14}"/>
              </c:ext>
            </c:extLst>
          </c:dPt>
          <c:dLbls>
            <c:dLbl>
              <c:idx val="0"/>
              <c:layout>
                <c:manualLayout>
                  <c:x val="1.8471871969079734E-2"/>
                  <c:y val="-7.98186169067772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7-4671-9F1A-C5ED36B2EF14}"/>
                </c:ext>
              </c:extLst>
            </c:dLbl>
            <c:dLbl>
              <c:idx val="1"/>
              <c:layout>
                <c:manualLayout>
                  <c:x val="1.89982724536767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07-4671-9F1A-C5ED36B2EF14}"/>
                </c:ext>
              </c:extLst>
            </c:dLbl>
            <c:dLbl>
              <c:idx val="2"/>
              <c:layout>
                <c:manualLayout>
                  <c:x val="-5.0925337632079971E-17"/>
                  <c:y val="9.259259259259258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07-4671-9F1A-C5ED36B2EF14}"/>
                </c:ext>
              </c:extLst>
            </c:dLbl>
            <c:dLbl>
              <c:idx val="4"/>
              <c:layout>
                <c:manualLayout>
                  <c:x val="-1.5393226640899892E-2"/>
                  <c:y val="-7.98186169067772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07-4671-9F1A-C5ED36B2EF14}"/>
                </c:ext>
              </c:extLst>
            </c:dLbl>
            <c:dLbl>
              <c:idx val="6"/>
              <c:layout>
                <c:manualLayout>
                  <c:x val="2.7777777777777779E-3"/>
                  <c:y val="-4.2437781360066642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07-4671-9F1A-C5ED36B2EF1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307-4671-9F1A-C5ED36B2EF1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307-4671-9F1A-C5ED36B2EF14}"/>
                </c:ext>
              </c:extLst>
            </c:dLbl>
            <c:numFmt formatCode="0.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'Tab. 6'!$A$112:$A$116</c:f>
              <c:strCache>
                <c:ptCount val="5"/>
                <c:pt idx="0">
                  <c:v>Curva</c:v>
                </c:pt>
                <c:pt idx="1">
                  <c:v>Incrocio, Intersezione</c:v>
                </c:pt>
                <c:pt idx="2">
                  <c:v>Pendenza, Dosso, Strettoria, Galleria illuminata</c:v>
                </c:pt>
                <c:pt idx="3">
                  <c:v>Rettilineo</c:v>
                </c:pt>
                <c:pt idx="4">
                  <c:v>Rotatoria</c:v>
                </c:pt>
              </c:strCache>
            </c:strRef>
          </c:cat>
          <c:val>
            <c:numRef>
              <c:f>'Tab. 6'!$B$112:$B$116</c:f>
              <c:numCache>
                <c:formatCode>0.0%</c:formatCode>
                <c:ptCount val="5"/>
                <c:pt idx="0">
                  <c:v>0.05</c:v>
                </c:pt>
                <c:pt idx="1">
                  <c:v>0.40899999999999997</c:v>
                </c:pt>
                <c:pt idx="2">
                  <c:v>8.0000000000000002E-3</c:v>
                </c:pt>
                <c:pt idx="3">
                  <c:v>0.46300000000000002</c:v>
                </c:pt>
                <c:pt idx="4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307-4671-9F1A-C5ED36B2EF1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0.29781260851325253"/>
          <c:w val="0.31750839422359417"/>
          <c:h val="0.6994400912571903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>
          <a:outerShdw blurRad="50800" dist="50800" dir="5400000" algn="ctr" rotWithShape="0">
            <a:schemeClr val="accent1">
              <a:lumMod val="20000"/>
              <a:lumOff val="80000"/>
            </a:schemeClr>
          </a:outerShdw>
        </a:effectLst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Incidenti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per caratteristiche stradali - anno 2023 - Provincia di Ravenna - contesto extraurbano.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4303308167686431"/>
          <c:y val="0.19220495786739741"/>
          <c:w val="0.4445525944235334"/>
          <c:h val="0.700397364728656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EDA-405E-91E5-ABF583A4B2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EDA-405E-91E5-ABF583A4B2A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EDA-405E-91E5-ABF583A4B2A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EDA-405E-91E5-ABF583A4B2A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EDA-405E-91E5-ABF583A4B2A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EDA-405E-91E5-ABF583A4B2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EDA-405E-91E5-ABF583A4B2A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EDA-405E-91E5-ABF583A4B2A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EDA-405E-91E5-ABF583A4B2AD}"/>
              </c:ext>
            </c:extLst>
          </c:dPt>
          <c:dLbls>
            <c:dLbl>
              <c:idx val="0"/>
              <c:layout>
                <c:manualLayout>
                  <c:x val="1.8471871969079734E-2"/>
                  <c:y val="-7.98186169067772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DA-405E-91E5-ABF583A4B2AD}"/>
                </c:ext>
              </c:extLst>
            </c:dLbl>
            <c:dLbl>
              <c:idx val="1"/>
              <c:layout>
                <c:manualLayout>
                  <c:x val="1.89982724536767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DA-405E-91E5-ABF583A4B2AD}"/>
                </c:ext>
              </c:extLst>
            </c:dLbl>
            <c:dLbl>
              <c:idx val="2"/>
              <c:layout>
                <c:manualLayout>
                  <c:x val="-5.0925337632079971E-17"/>
                  <c:y val="9.259259259259258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DA-405E-91E5-ABF583A4B2AD}"/>
                </c:ext>
              </c:extLst>
            </c:dLbl>
            <c:dLbl>
              <c:idx val="4"/>
              <c:layout>
                <c:manualLayout>
                  <c:x val="-1.5393226640899892E-2"/>
                  <c:y val="-7.98186169067772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DA-405E-91E5-ABF583A4B2AD}"/>
                </c:ext>
              </c:extLst>
            </c:dLbl>
            <c:dLbl>
              <c:idx val="6"/>
              <c:layout>
                <c:manualLayout>
                  <c:x val="2.7777777777777779E-3"/>
                  <c:y val="-4.2437781360066642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EDA-405E-91E5-ABF583A4B2A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EDA-405E-91E5-ABF583A4B2A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EDA-405E-91E5-ABF583A4B2AD}"/>
                </c:ext>
              </c:extLst>
            </c:dLbl>
            <c:numFmt formatCode="0.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'Tab. 6'!$A$112:$A$116</c:f>
              <c:strCache>
                <c:ptCount val="5"/>
                <c:pt idx="0">
                  <c:v>Curva</c:v>
                </c:pt>
                <c:pt idx="1">
                  <c:v>Incrocio, Intersezione</c:v>
                </c:pt>
                <c:pt idx="2">
                  <c:v>Pendenza, Dosso, Strettoria, Galleria illuminata</c:v>
                </c:pt>
                <c:pt idx="3">
                  <c:v>Rettilineo</c:v>
                </c:pt>
                <c:pt idx="4">
                  <c:v>Rotatoria</c:v>
                </c:pt>
              </c:strCache>
            </c:strRef>
          </c:cat>
          <c:val>
            <c:numRef>
              <c:f>'Tab. 6'!$C$112:$C$116</c:f>
              <c:numCache>
                <c:formatCode>0.0%</c:formatCode>
                <c:ptCount val="5"/>
                <c:pt idx="0">
                  <c:v>0.14799999999999999</c:v>
                </c:pt>
                <c:pt idx="1">
                  <c:v>0.30499999999999999</c:v>
                </c:pt>
                <c:pt idx="2">
                  <c:v>1.7000000000000001E-2</c:v>
                </c:pt>
                <c:pt idx="3">
                  <c:v>0.46800000000000003</c:v>
                </c:pt>
                <c:pt idx="4">
                  <c:v>6.2E-2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EDA-405E-91E5-ABF583A4B2A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0.29781260851325253"/>
          <c:w val="0.31750839422359417"/>
          <c:h val="0.6994400912571903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>
          <a:outerShdw blurRad="50800" dist="50800" dir="5400000" algn="ctr" rotWithShape="0">
            <a:schemeClr val="accent1">
              <a:lumMod val="20000"/>
              <a:lumOff val="80000"/>
            </a:schemeClr>
          </a:outerShdw>
        </a:effectLst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Incidenti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per caratteristiche stradali - anno 2023 - Provincia di Ravenna - contesto austradale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4303308167686431"/>
          <c:y val="0.19220495786739741"/>
          <c:w val="0.4445525944235334"/>
          <c:h val="0.700397364728656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F3E-4C1E-8365-ABCA8B17FC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F3E-4C1E-8365-ABCA8B17FC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F3E-4C1E-8365-ABCA8B17FC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F3E-4C1E-8365-ABCA8B17FC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F3E-4C1E-8365-ABCA8B17FCE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F3E-4C1E-8365-ABCA8B17FCE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F3E-4C1E-8365-ABCA8B17FCE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F3E-4C1E-8365-ABCA8B17FCE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F3E-4C1E-8365-ABCA8B17FCE2}"/>
              </c:ext>
            </c:extLst>
          </c:dPt>
          <c:dLbls>
            <c:dLbl>
              <c:idx val="0"/>
              <c:layout>
                <c:manualLayout>
                  <c:x val="9.235935984539867E-3"/>
                  <c:y val="-5.98639626800828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3E-4C1E-8365-ABCA8B17FCE2}"/>
                </c:ext>
              </c:extLst>
            </c:dLbl>
            <c:dLbl>
              <c:idx val="1"/>
              <c:layout>
                <c:manualLayout>
                  <c:x val="7.4414008951343105E-2"/>
                  <c:y val="-0.11972792536016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3E-4C1E-8365-ABCA8B17FCE2}"/>
                </c:ext>
              </c:extLst>
            </c:dLbl>
            <c:dLbl>
              <c:idx val="2"/>
              <c:layout>
                <c:manualLayout>
                  <c:x val="0.10467394115811839"/>
                  <c:y val="-6.058201598572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3E-4C1E-8365-ABCA8B17FCE2}"/>
                </c:ext>
              </c:extLst>
            </c:dLbl>
            <c:dLbl>
              <c:idx val="4"/>
              <c:layout>
                <c:manualLayout>
                  <c:x val="-1.5393226640899892E-2"/>
                  <c:y val="-7.98186169067772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3E-4C1E-8365-ABCA8B17FCE2}"/>
                </c:ext>
              </c:extLst>
            </c:dLbl>
            <c:dLbl>
              <c:idx val="6"/>
              <c:layout>
                <c:manualLayout>
                  <c:x val="2.7777777777777779E-3"/>
                  <c:y val="-4.2437781360066642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F3E-4C1E-8365-ABCA8B17FCE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F3E-4C1E-8365-ABCA8B17FCE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F3E-4C1E-8365-ABCA8B17FCE2}"/>
                </c:ext>
              </c:extLst>
            </c:dLbl>
            <c:numFmt formatCode="0.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'Tab. 6'!$A$112:$A$116</c:f>
              <c:strCache>
                <c:ptCount val="5"/>
                <c:pt idx="0">
                  <c:v>Curva</c:v>
                </c:pt>
                <c:pt idx="1">
                  <c:v>Incrocio, Intersezione</c:v>
                </c:pt>
                <c:pt idx="2">
                  <c:v>Pendenza, Dosso, Strettoria, Galleria illuminata</c:v>
                </c:pt>
                <c:pt idx="3">
                  <c:v>Rettilineo</c:v>
                </c:pt>
                <c:pt idx="4">
                  <c:v>Rotatoria</c:v>
                </c:pt>
              </c:strCache>
            </c:strRef>
          </c:cat>
          <c:val>
            <c:numRef>
              <c:f>'Tab. 6'!$D$112:$D$116</c:f>
              <c:numCache>
                <c:formatCode>0.0%</c:formatCode>
                <c:ptCount val="5"/>
                <c:pt idx="0">
                  <c:v>6.9000000000000006E-2</c:v>
                </c:pt>
                <c:pt idx="1">
                  <c:v>1.7000000000000001E-2</c:v>
                </c:pt>
                <c:pt idx="2">
                  <c:v>1.7000000000000001E-2</c:v>
                </c:pt>
                <c:pt idx="3">
                  <c:v>0.89700000000000002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F3E-4C1E-8365-ABCA8B17FCE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0.29781260851325253"/>
          <c:w val="0.31750839422359417"/>
          <c:h val="0.6994400912571903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>
          <a:outerShdw blurRad="50800" dist="50800" dir="5400000" algn="ctr" rotWithShape="0">
            <a:schemeClr val="accent1">
              <a:lumMod val="20000"/>
              <a:lumOff val="80000"/>
            </a:schemeClr>
          </a:outerShdw>
        </a:effectLst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7</xdr:row>
      <xdr:rowOff>76200</xdr:rowOff>
    </xdr:from>
    <xdr:to>
      <xdr:col>6</xdr:col>
      <xdr:colOff>685800</xdr:colOff>
      <xdr:row>20</xdr:row>
      <xdr:rowOff>60960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7D6030C-5F78-E8A9-4441-0B24A52776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0.53385</cdr:x>
      <cdr:y>0.3502</cdr:y>
    </cdr:from>
    <cdr:to>
      <cdr:x>0.78337</cdr:x>
      <cdr:y>0.73034</cdr:y>
    </cdr:to>
    <cdr:sp macro="" textlink="">
      <cdr:nvSpPr>
        <cdr:cNvPr id="2" name="Connettore 1">
          <a:extLst xmlns:a="http://schemas.openxmlformats.org/drawingml/2006/main">
            <a:ext uri="{FF2B5EF4-FFF2-40B4-BE49-F238E27FC236}">
              <a16:creationId xmlns:a16="http://schemas.microsoft.com/office/drawing/2014/main" id="{0F1489B3-20E5-0CA8-47DA-644A5406E676}"/>
            </a:ext>
          </a:extLst>
        </cdr:cNvPr>
        <cdr:cNvSpPr/>
      </cdr:nvSpPr>
      <cdr:spPr>
        <a:xfrm xmlns:a="http://schemas.openxmlformats.org/drawingml/2006/main">
          <a:off x="2141220" y="891540"/>
          <a:ext cx="1000788" cy="967740"/>
        </a:xfrm>
        <a:prstGeom xmlns:a="http://schemas.openxmlformats.org/drawingml/2006/main" prst="flowChartConnector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it-IT" b="1">
              <a:solidFill>
                <a:sysClr val="windowText" lastClr="000000"/>
              </a:solidFill>
            </a:rPr>
            <a:t>Incidenti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0.53385</cdr:x>
      <cdr:y>0.3502</cdr:y>
    </cdr:from>
    <cdr:to>
      <cdr:x>0.78337</cdr:x>
      <cdr:y>0.73034</cdr:y>
    </cdr:to>
    <cdr:sp macro="" textlink="">
      <cdr:nvSpPr>
        <cdr:cNvPr id="2" name="Connettore 1">
          <a:extLst xmlns:a="http://schemas.openxmlformats.org/drawingml/2006/main">
            <a:ext uri="{FF2B5EF4-FFF2-40B4-BE49-F238E27FC236}">
              <a16:creationId xmlns:a16="http://schemas.microsoft.com/office/drawing/2014/main" id="{0F1489B3-20E5-0CA8-47DA-644A5406E676}"/>
            </a:ext>
          </a:extLst>
        </cdr:cNvPr>
        <cdr:cNvSpPr/>
      </cdr:nvSpPr>
      <cdr:spPr>
        <a:xfrm xmlns:a="http://schemas.openxmlformats.org/drawingml/2006/main">
          <a:off x="2141220" y="891540"/>
          <a:ext cx="1000788" cy="967740"/>
        </a:xfrm>
        <a:prstGeom xmlns:a="http://schemas.openxmlformats.org/drawingml/2006/main" prst="flowChartConnector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it-IT" b="1">
              <a:solidFill>
                <a:sysClr val="windowText" lastClr="000000"/>
              </a:solidFill>
            </a:rPr>
            <a:t>Incidenti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6</xdr:col>
      <xdr:colOff>118976</xdr:colOff>
      <xdr:row>48</xdr:row>
      <xdr:rowOff>168332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9EB3501-E921-4D7B-9432-1755135AB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6</xdr:col>
      <xdr:colOff>118976</xdr:colOff>
      <xdr:row>63</xdr:row>
      <xdr:rowOff>168332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4763D15-8978-499E-ACAA-4DF8DE99A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65</xdr:row>
      <xdr:rowOff>0</xdr:rowOff>
    </xdr:from>
    <xdr:to>
      <xdr:col>6</xdr:col>
      <xdr:colOff>118976</xdr:colOff>
      <xdr:row>78</xdr:row>
      <xdr:rowOff>168332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BF135DF-8737-4773-A3FB-EF5396AC1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0.53385</cdr:x>
      <cdr:y>0.3502</cdr:y>
    </cdr:from>
    <cdr:to>
      <cdr:x>0.78337</cdr:x>
      <cdr:y>0.73034</cdr:y>
    </cdr:to>
    <cdr:sp macro="" textlink="">
      <cdr:nvSpPr>
        <cdr:cNvPr id="2" name="Connettore 1">
          <a:extLst xmlns:a="http://schemas.openxmlformats.org/drawingml/2006/main">
            <a:ext uri="{FF2B5EF4-FFF2-40B4-BE49-F238E27FC236}">
              <a16:creationId xmlns:a16="http://schemas.microsoft.com/office/drawing/2014/main" id="{0F1489B3-20E5-0CA8-47DA-644A5406E676}"/>
            </a:ext>
          </a:extLst>
        </cdr:cNvPr>
        <cdr:cNvSpPr/>
      </cdr:nvSpPr>
      <cdr:spPr>
        <a:xfrm xmlns:a="http://schemas.openxmlformats.org/drawingml/2006/main">
          <a:off x="2141220" y="891540"/>
          <a:ext cx="1000788" cy="967740"/>
        </a:xfrm>
        <a:prstGeom xmlns:a="http://schemas.openxmlformats.org/drawingml/2006/main" prst="flowChartConnector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it-IT" b="1">
              <a:solidFill>
                <a:sysClr val="windowText" lastClr="000000"/>
              </a:solidFill>
            </a:rPr>
            <a:t>Incidenti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0.53385</cdr:x>
      <cdr:y>0.3502</cdr:y>
    </cdr:from>
    <cdr:to>
      <cdr:x>0.78337</cdr:x>
      <cdr:y>0.73034</cdr:y>
    </cdr:to>
    <cdr:sp macro="" textlink="">
      <cdr:nvSpPr>
        <cdr:cNvPr id="2" name="Connettore 1">
          <a:extLst xmlns:a="http://schemas.openxmlformats.org/drawingml/2006/main">
            <a:ext uri="{FF2B5EF4-FFF2-40B4-BE49-F238E27FC236}">
              <a16:creationId xmlns:a16="http://schemas.microsoft.com/office/drawing/2014/main" id="{0F1489B3-20E5-0CA8-47DA-644A5406E676}"/>
            </a:ext>
          </a:extLst>
        </cdr:cNvPr>
        <cdr:cNvSpPr/>
      </cdr:nvSpPr>
      <cdr:spPr>
        <a:xfrm xmlns:a="http://schemas.openxmlformats.org/drawingml/2006/main">
          <a:off x="2141220" y="891540"/>
          <a:ext cx="1000788" cy="967740"/>
        </a:xfrm>
        <a:prstGeom xmlns:a="http://schemas.openxmlformats.org/drawingml/2006/main" prst="flowChartConnector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it-IT" b="1">
              <a:solidFill>
                <a:sysClr val="windowText" lastClr="000000"/>
              </a:solidFill>
            </a:rPr>
            <a:t>Vittime della strada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0.53385</cdr:x>
      <cdr:y>0.3502</cdr:y>
    </cdr:from>
    <cdr:to>
      <cdr:x>0.78337</cdr:x>
      <cdr:y>0.73034</cdr:y>
    </cdr:to>
    <cdr:sp macro="" textlink="">
      <cdr:nvSpPr>
        <cdr:cNvPr id="2" name="Connettore 1">
          <a:extLst xmlns:a="http://schemas.openxmlformats.org/drawingml/2006/main">
            <a:ext uri="{FF2B5EF4-FFF2-40B4-BE49-F238E27FC236}">
              <a16:creationId xmlns:a16="http://schemas.microsoft.com/office/drawing/2014/main" id="{0F1489B3-20E5-0CA8-47DA-644A5406E676}"/>
            </a:ext>
          </a:extLst>
        </cdr:cNvPr>
        <cdr:cNvSpPr/>
      </cdr:nvSpPr>
      <cdr:spPr>
        <a:xfrm xmlns:a="http://schemas.openxmlformats.org/drawingml/2006/main">
          <a:off x="2141220" y="891540"/>
          <a:ext cx="1000788" cy="967740"/>
        </a:xfrm>
        <a:prstGeom xmlns:a="http://schemas.openxmlformats.org/drawingml/2006/main" prst="flowChartConnector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it-IT" b="1">
              <a:solidFill>
                <a:sysClr val="windowText" lastClr="000000"/>
              </a:solidFill>
            </a:rPr>
            <a:t>Feriti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33336</xdr:rowOff>
    </xdr:from>
    <xdr:to>
      <xdr:col>8</xdr:col>
      <xdr:colOff>666750</xdr:colOff>
      <xdr:row>49</xdr:row>
      <xdr:rowOff>133349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6F53968-B623-350A-C8B2-B81D8A6EAC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4</xdr:col>
      <xdr:colOff>204701</xdr:colOff>
      <xdr:row>67</xdr:row>
      <xdr:rowOff>168332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0C3B69-EA49-40A4-8E8A-5AF44A6B9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69</xdr:row>
      <xdr:rowOff>0</xdr:rowOff>
    </xdr:from>
    <xdr:to>
      <xdr:col>4</xdr:col>
      <xdr:colOff>204701</xdr:colOff>
      <xdr:row>82</xdr:row>
      <xdr:rowOff>168332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AEC1851-7C5B-4AB7-8533-19EEC988B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85</xdr:row>
      <xdr:rowOff>0</xdr:rowOff>
    </xdr:from>
    <xdr:to>
      <xdr:col>4</xdr:col>
      <xdr:colOff>204701</xdr:colOff>
      <xdr:row>98</xdr:row>
      <xdr:rowOff>168332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5AAC46D-D392-4872-9DD7-A7CD549A4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0.53385</cdr:x>
      <cdr:y>0.3502</cdr:y>
    </cdr:from>
    <cdr:to>
      <cdr:x>0.78337</cdr:x>
      <cdr:y>0.73034</cdr:y>
    </cdr:to>
    <cdr:sp macro="" textlink="">
      <cdr:nvSpPr>
        <cdr:cNvPr id="2" name="Connettore 1">
          <a:extLst xmlns:a="http://schemas.openxmlformats.org/drawingml/2006/main">
            <a:ext uri="{FF2B5EF4-FFF2-40B4-BE49-F238E27FC236}">
              <a16:creationId xmlns:a16="http://schemas.microsoft.com/office/drawing/2014/main" id="{0F1489B3-20E5-0CA8-47DA-644A5406E676}"/>
            </a:ext>
          </a:extLst>
        </cdr:cNvPr>
        <cdr:cNvSpPr/>
      </cdr:nvSpPr>
      <cdr:spPr>
        <a:xfrm xmlns:a="http://schemas.openxmlformats.org/drawingml/2006/main">
          <a:off x="2141220" y="891540"/>
          <a:ext cx="1000788" cy="967740"/>
        </a:xfrm>
        <a:prstGeom xmlns:a="http://schemas.openxmlformats.org/drawingml/2006/main" prst="flowChartConnector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it-IT" b="1">
              <a:solidFill>
                <a:sysClr val="windowText" lastClr="000000"/>
              </a:solidFill>
            </a:rPr>
            <a:t>Incidenti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0.53385</cdr:x>
      <cdr:y>0.3502</cdr:y>
    </cdr:from>
    <cdr:to>
      <cdr:x>0.78337</cdr:x>
      <cdr:y>0.73034</cdr:y>
    </cdr:to>
    <cdr:sp macro="" textlink="">
      <cdr:nvSpPr>
        <cdr:cNvPr id="2" name="Connettore 1">
          <a:extLst xmlns:a="http://schemas.openxmlformats.org/drawingml/2006/main">
            <a:ext uri="{FF2B5EF4-FFF2-40B4-BE49-F238E27FC236}">
              <a16:creationId xmlns:a16="http://schemas.microsoft.com/office/drawing/2014/main" id="{0F1489B3-20E5-0CA8-47DA-644A5406E676}"/>
            </a:ext>
          </a:extLst>
        </cdr:cNvPr>
        <cdr:cNvSpPr/>
      </cdr:nvSpPr>
      <cdr:spPr>
        <a:xfrm xmlns:a="http://schemas.openxmlformats.org/drawingml/2006/main">
          <a:off x="2141220" y="891540"/>
          <a:ext cx="1000788" cy="967740"/>
        </a:xfrm>
        <a:prstGeom xmlns:a="http://schemas.openxmlformats.org/drawingml/2006/main" prst="flowChartConnector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it-IT" b="1">
              <a:solidFill>
                <a:sysClr val="windowText" lastClr="000000"/>
              </a:solidFill>
            </a:rPr>
            <a:t>Vittime</a:t>
          </a:r>
          <a:r>
            <a:rPr lang="it-IT" b="1" baseline="0">
              <a:solidFill>
                <a:sysClr val="windowText" lastClr="000000"/>
              </a:solidFill>
            </a:rPr>
            <a:t> della strada</a:t>
          </a:r>
          <a:endParaRPr lang="it-IT" b="1">
            <a:solidFill>
              <a:sysClr val="windowText" lastClr="000000"/>
            </a:solidFill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124691</xdr:rowOff>
    </xdr:from>
    <xdr:to>
      <xdr:col>3</xdr:col>
      <xdr:colOff>588818</xdr:colOff>
      <xdr:row>55</xdr:row>
      <xdr:rowOff>148936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67332A2-A15B-F2BD-565B-2E9F2F9041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42</xdr:row>
      <xdr:rowOff>0</xdr:rowOff>
    </xdr:from>
    <xdr:to>
      <xdr:col>11</xdr:col>
      <xdr:colOff>353291</xdr:colOff>
      <xdr:row>56</xdr:row>
      <xdr:rowOff>24245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1A3FD1E-1681-47A4-AF6A-946A80C38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0.53385</cdr:x>
      <cdr:y>0.3502</cdr:y>
    </cdr:from>
    <cdr:to>
      <cdr:x>0.78337</cdr:x>
      <cdr:y>0.73034</cdr:y>
    </cdr:to>
    <cdr:sp macro="" textlink="">
      <cdr:nvSpPr>
        <cdr:cNvPr id="2" name="Connettore 1">
          <a:extLst xmlns:a="http://schemas.openxmlformats.org/drawingml/2006/main">
            <a:ext uri="{FF2B5EF4-FFF2-40B4-BE49-F238E27FC236}">
              <a16:creationId xmlns:a16="http://schemas.microsoft.com/office/drawing/2014/main" id="{0F1489B3-20E5-0CA8-47DA-644A5406E676}"/>
            </a:ext>
          </a:extLst>
        </cdr:cNvPr>
        <cdr:cNvSpPr/>
      </cdr:nvSpPr>
      <cdr:spPr>
        <a:xfrm xmlns:a="http://schemas.openxmlformats.org/drawingml/2006/main">
          <a:off x="2141220" y="891540"/>
          <a:ext cx="1000788" cy="967740"/>
        </a:xfrm>
        <a:prstGeom xmlns:a="http://schemas.openxmlformats.org/drawingml/2006/main" prst="flowChartConnector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it-IT" b="1">
              <a:solidFill>
                <a:sysClr val="windowText" lastClr="000000"/>
              </a:solidFill>
            </a:rPr>
            <a:t>Feriti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0.56449</cdr:x>
      <cdr:y>0.41035</cdr:y>
    </cdr:from>
    <cdr:to>
      <cdr:x>0.77387</cdr:x>
      <cdr:y>0.73611</cdr:y>
    </cdr:to>
    <cdr:sp macro="" textlink="">
      <cdr:nvSpPr>
        <cdr:cNvPr id="2" name="Connettore 1">
          <a:extLst xmlns:a="http://schemas.openxmlformats.org/drawingml/2006/main">
            <a:ext uri="{FF2B5EF4-FFF2-40B4-BE49-F238E27FC236}">
              <a16:creationId xmlns:a16="http://schemas.microsoft.com/office/drawing/2014/main" id="{0F1489B3-20E5-0CA8-47DA-644A5406E676}"/>
            </a:ext>
          </a:extLst>
        </cdr:cNvPr>
        <cdr:cNvSpPr/>
      </cdr:nvSpPr>
      <cdr:spPr>
        <a:xfrm xmlns:a="http://schemas.openxmlformats.org/drawingml/2006/main">
          <a:off x="2334492" y="1125682"/>
          <a:ext cx="865908" cy="893618"/>
        </a:xfrm>
        <a:prstGeom xmlns:a="http://schemas.openxmlformats.org/drawingml/2006/main" prst="flowChartConnector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it-IT" b="1">
              <a:solidFill>
                <a:sysClr val="windowText" lastClr="000000"/>
              </a:solidFill>
            </a:rPr>
            <a:t>Morti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0.5904</cdr:x>
      <cdr:y>0.39947</cdr:y>
    </cdr:from>
    <cdr:to>
      <cdr:x>0.79978</cdr:x>
      <cdr:y>0.72523</cdr:y>
    </cdr:to>
    <cdr:sp macro="" textlink="">
      <cdr:nvSpPr>
        <cdr:cNvPr id="2" name="Connettore 1">
          <a:extLst xmlns:a="http://schemas.openxmlformats.org/drawingml/2006/main">
            <a:ext uri="{FF2B5EF4-FFF2-40B4-BE49-F238E27FC236}">
              <a16:creationId xmlns:a16="http://schemas.microsoft.com/office/drawing/2014/main" id="{0F1489B3-20E5-0CA8-47DA-644A5406E676}"/>
            </a:ext>
          </a:extLst>
        </cdr:cNvPr>
        <cdr:cNvSpPr/>
      </cdr:nvSpPr>
      <cdr:spPr>
        <a:xfrm xmlns:a="http://schemas.openxmlformats.org/drawingml/2006/main">
          <a:off x="2368018" y="1016949"/>
          <a:ext cx="839800" cy="829310"/>
        </a:xfrm>
        <a:prstGeom xmlns:a="http://schemas.openxmlformats.org/drawingml/2006/main" prst="flowChartConnector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it-IT" b="1">
              <a:solidFill>
                <a:sysClr val="windowText" lastClr="000000"/>
              </a:solidFill>
            </a:rPr>
            <a:t>Feriti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0</xdr:rowOff>
    </xdr:from>
    <xdr:to>
      <xdr:col>5</xdr:col>
      <xdr:colOff>33251</xdr:colOff>
      <xdr:row>54</xdr:row>
      <xdr:rowOff>168332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3662D22-12A6-4678-92DF-81FAF9DD5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5</xdr:col>
      <xdr:colOff>33251</xdr:colOff>
      <xdr:row>69</xdr:row>
      <xdr:rowOff>168332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DAADF03-681C-4D37-B8F7-43EBAC400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5</xdr:col>
      <xdr:colOff>33251</xdr:colOff>
      <xdr:row>84</xdr:row>
      <xdr:rowOff>168332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6E9BFD5-E107-41DB-A8E1-6AF563BBDC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118</xdr:row>
      <xdr:rowOff>0</xdr:rowOff>
    </xdr:from>
    <xdr:to>
      <xdr:col>5</xdr:col>
      <xdr:colOff>33251</xdr:colOff>
      <xdr:row>131</xdr:row>
      <xdr:rowOff>168332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C443295-1218-4B75-815D-823A316B0B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141</xdr:row>
      <xdr:rowOff>0</xdr:rowOff>
    </xdr:from>
    <xdr:to>
      <xdr:col>5</xdr:col>
      <xdr:colOff>33251</xdr:colOff>
      <xdr:row>154</xdr:row>
      <xdr:rowOff>168332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B6E902D-618B-4E9C-BBB9-5C763F48A7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156</xdr:row>
      <xdr:rowOff>0</xdr:rowOff>
    </xdr:from>
    <xdr:to>
      <xdr:col>5</xdr:col>
      <xdr:colOff>33251</xdr:colOff>
      <xdr:row>169</xdr:row>
      <xdr:rowOff>168332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378F36C-5F51-4C50-B2E8-2D9D873484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0.53385</cdr:x>
      <cdr:y>0.3502</cdr:y>
    </cdr:from>
    <cdr:to>
      <cdr:x>0.78337</cdr:x>
      <cdr:y>0.73034</cdr:y>
    </cdr:to>
    <cdr:sp macro="" textlink="">
      <cdr:nvSpPr>
        <cdr:cNvPr id="2" name="Connettore 1">
          <a:extLst xmlns:a="http://schemas.openxmlformats.org/drawingml/2006/main">
            <a:ext uri="{FF2B5EF4-FFF2-40B4-BE49-F238E27FC236}">
              <a16:creationId xmlns:a16="http://schemas.microsoft.com/office/drawing/2014/main" id="{0F1489B3-20E5-0CA8-47DA-644A5406E676}"/>
            </a:ext>
          </a:extLst>
        </cdr:cNvPr>
        <cdr:cNvSpPr/>
      </cdr:nvSpPr>
      <cdr:spPr>
        <a:xfrm xmlns:a="http://schemas.openxmlformats.org/drawingml/2006/main">
          <a:off x="2141220" y="891540"/>
          <a:ext cx="1000788" cy="967740"/>
        </a:xfrm>
        <a:prstGeom xmlns:a="http://schemas.openxmlformats.org/drawingml/2006/main" prst="flowChartConnector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it-IT" b="1">
              <a:solidFill>
                <a:sysClr val="windowText" lastClr="000000"/>
              </a:solidFill>
            </a:rPr>
            <a:t>Incidenti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0.53385</cdr:x>
      <cdr:y>0.3502</cdr:y>
    </cdr:from>
    <cdr:to>
      <cdr:x>0.78337</cdr:x>
      <cdr:y>0.73034</cdr:y>
    </cdr:to>
    <cdr:sp macro="" textlink="">
      <cdr:nvSpPr>
        <cdr:cNvPr id="2" name="Connettore 1">
          <a:extLst xmlns:a="http://schemas.openxmlformats.org/drawingml/2006/main">
            <a:ext uri="{FF2B5EF4-FFF2-40B4-BE49-F238E27FC236}">
              <a16:creationId xmlns:a16="http://schemas.microsoft.com/office/drawing/2014/main" id="{0F1489B3-20E5-0CA8-47DA-644A5406E676}"/>
            </a:ext>
          </a:extLst>
        </cdr:cNvPr>
        <cdr:cNvSpPr/>
      </cdr:nvSpPr>
      <cdr:spPr>
        <a:xfrm xmlns:a="http://schemas.openxmlformats.org/drawingml/2006/main">
          <a:off x="2141220" y="891540"/>
          <a:ext cx="1000788" cy="967740"/>
        </a:xfrm>
        <a:prstGeom xmlns:a="http://schemas.openxmlformats.org/drawingml/2006/main" prst="flowChartConnector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it-IT" b="1">
              <a:solidFill>
                <a:sysClr val="windowText" lastClr="000000"/>
              </a:solidFill>
            </a:rPr>
            <a:t>Vittime</a:t>
          </a:r>
          <a:r>
            <a:rPr lang="it-IT" b="1" baseline="0">
              <a:solidFill>
                <a:sysClr val="windowText" lastClr="000000"/>
              </a:solidFill>
            </a:rPr>
            <a:t> della strada</a:t>
          </a:r>
          <a:endParaRPr lang="it-IT" b="1">
            <a:solidFill>
              <a:sysClr val="windowText" lastClr="000000"/>
            </a:solidFill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0.53385</cdr:x>
      <cdr:y>0.3502</cdr:y>
    </cdr:from>
    <cdr:to>
      <cdr:x>0.78337</cdr:x>
      <cdr:y>0.73034</cdr:y>
    </cdr:to>
    <cdr:sp macro="" textlink="">
      <cdr:nvSpPr>
        <cdr:cNvPr id="2" name="Connettore 1">
          <a:extLst xmlns:a="http://schemas.openxmlformats.org/drawingml/2006/main">
            <a:ext uri="{FF2B5EF4-FFF2-40B4-BE49-F238E27FC236}">
              <a16:creationId xmlns:a16="http://schemas.microsoft.com/office/drawing/2014/main" id="{0F1489B3-20E5-0CA8-47DA-644A5406E676}"/>
            </a:ext>
          </a:extLst>
        </cdr:cNvPr>
        <cdr:cNvSpPr/>
      </cdr:nvSpPr>
      <cdr:spPr>
        <a:xfrm xmlns:a="http://schemas.openxmlformats.org/drawingml/2006/main">
          <a:off x="2141220" y="891540"/>
          <a:ext cx="1000788" cy="967740"/>
        </a:xfrm>
        <a:prstGeom xmlns:a="http://schemas.openxmlformats.org/drawingml/2006/main" prst="flowChartConnector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it-IT" b="1">
              <a:solidFill>
                <a:sysClr val="windowText" lastClr="000000"/>
              </a:solidFill>
            </a:rPr>
            <a:t>Feriti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0.53385</cdr:x>
      <cdr:y>0.3502</cdr:y>
    </cdr:from>
    <cdr:to>
      <cdr:x>0.78337</cdr:x>
      <cdr:y>0.73034</cdr:y>
    </cdr:to>
    <cdr:sp macro="" textlink="">
      <cdr:nvSpPr>
        <cdr:cNvPr id="2" name="Connettore 1">
          <a:extLst xmlns:a="http://schemas.openxmlformats.org/drawingml/2006/main">
            <a:ext uri="{FF2B5EF4-FFF2-40B4-BE49-F238E27FC236}">
              <a16:creationId xmlns:a16="http://schemas.microsoft.com/office/drawing/2014/main" id="{0F1489B3-20E5-0CA8-47DA-644A5406E676}"/>
            </a:ext>
          </a:extLst>
        </cdr:cNvPr>
        <cdr:cNvSpPr/>
      </cdr:nvSpPr>
      <cdr:spPr>
        <a:xfrm xmlns:a="http://schemas.openxmlformats.org/drawingml/2006/main">
          <a:off x="2141220" y="891540"/>
          <a:ext cx="1000788" cy="967740"/>
        </a:xfrm>
        <a:prstGeom xmlns:a="http://schemas.openxmlformats.org/drawingml/2006/main" prst="flowChartConnector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it-IT" b="1">
              <a:solidFill>
                <a:sysClr val="windowText" lastClr="000000"/>
              </a:solidFill>
            </a:rPr>
            <a:t>Incidenti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"/>
  <sheetViews>
    <sheetView tabSelected="1" zoomScaleNormal="100" workbookViewId="0">
      <selection sqref="A1:G1"/>
    </sheetView>
  </sheetViews>
  <sheetFormatPr defaultRowHeight="15"/>
  <cols>
    <col min="1" max="1" width="9.140625" style="333"/>
    <col min="2" max="7" width="10.7109375" style="333" customWidth="1"/>
    <col min="8" max="14" width="0" style="333" hidden="1" customWidth="1"/>
    <col min="15" max="15" width="9.5703125" style="333" hidden="1" customWidth="1"/>
    <col min="16" max="16" width="0" style="333" hidden="1" customWidth="1"/>
    <col min="17" max="16384" width="9.140625" style="333"/>
  </cols>
  <sheetData>
    <row r="1" spans="1:18" ht="43.5" customHeight="1">
      <c r="A1" s="388" t="s">
        <v>119</v>
      </c>
      <c r="B1" s="389"/>
      <c r="C1" s="389"/>
      <c r="D1" s="389"/>
      <c r="E1" s="389"/>
      <c r="F1" s="389"/>
      <c r="G1" s="389"/>
    </row>
    <row r="2" spans="1:18" ht="27.75" customHeight="1">
      <c r="A2" s="390" t="s">
        <v>75</v>
      </c>
      <c r="B2" s="391"/>
      <c r="C2" s="391"/>
      <c r="D2" s="391"/>
      <c r="E2" s="391"/>
      <c r="F2" s="391"/>
      <c r="G2" s="391"/>
    </row>
    <row r="3" spans="1:18" ht="35.25" customHeight="1">
      <c r="A3" s="392"/>
      <c r="B3" s="392" t="s">
        <v>14</v>
      </c>
      <c r="C3" s="392" t="s">
        <v>101</v>
      </c>
      <c r="D3" s="392" t="s">
        <v>102</v>
      </c>
      <c r="E3" s="392" t="s">
        <v>103</v>
      </c>
      <c r="F3" s="392" t="s">
        <v>104</v>
      </c>
      <c r="G3" s="392" t="s">
        <v>105</v>
      </c>
      <c r="H3" s="392" t="s">
        <v>15</v>
      </c>
      <c r="I3" s="392" t="s">
        <v>16</v>
      </c>
      <c r="J3" s="392" t="s">
        <v>17</v>
      </c>
      <c r="K3" s="392" t="s">
        <v>18</v>
      </c>
    </row>
    <row r="4" spans="1:18">
      <c r="A4" s="393" t="s">
        <v>19</v>
      </c>
      <c r="B4" s="394">
        <v>1620</v>
      </c>
      <c r="C4" s="394">
        <v>1357</v>
      </c>
      <c r="D4" s="394">
        <v>1687</v>
      </c>
      <c r="E4" s="395">
        <v>1637</v>
      </c>
      <c r="F4" s="396">
        <f>(E4-D4)/D4</f>
        <v>-2.9638411381149969E-2</v>
      </c>
      <c r="G4" s="396">
        <f>(E4-B4)/B4</f>
        <v>1.0493827160493827E-2</v>
      </c>
      <c r="H4" s="394">
        <v>773.63636363636363</v>
      </c>
      <c r="I4" s="394">
        <v>751</v>
      </c>
      <c r="J4" s="397">
        <v>-0.20246768507638072</v>
      </c>
      <c r="K4" s="397">
        <v>-0.17842876165113183</v>
      </c>
      <c r="R4" s="398"/>
    </row>
    <row r="5" spans="1:18">
      <c r="A5" s="393" t="s">
        <v>20</v>
      </c>
      <c r="B5" s="394">
        <v>2208</v>
      </c>
      <c r="C5" s="394">
        <v>1755</v>
      </c>
      <c r="D5" s="394">
        <v>2183</v>
      </c>
      <c r="E5" s="395">
        <v>2137</v>
      </c>
      <c r="F5" s="396">
        <f>(E5-D5)/D5</f>
        <v>-2.1071919377004124E-2</v>
      </c>
      <c r="G5" s="396">
        <f t="shared" ref="G5:G6" si="0">(E5-B5)/B5</f>
        <v>-3.2155797101449272E-2</v>
      </c>
      <c r="H5" s="394">
        <v>1064.8181818181818</v>
      </c>
      <c r="I5" s="394">
        <v>1008.3333333333334</v>
      </c>
      <c r="J5" s="397">
        <v>-0.25715017501920939</v>
      </c>
      <c r="K5" s="397">
        <v>-0.21553719008264466</v>
      </c>
      <c r="R5" s="398"/>
    </row>
    <row r="6" spans="1:18">
      <c r="A6" s="393" t="s">
        <v>21</v>
      </c>
      <c r="B6" s="394">
        <v>42</v>
      </c>
      <c r="C6" s="394">
        <v>28</v>
      </c>
      <c r="D6" s="394">
        <v>40</v>
      </c>
      <c r="E6" s="395">
        <v>28</v>
      </c>
      <c r="F6" s="396">
        <f>(E6-D6)/D6</f>
        <v>-0.3</v>
      </c>
      <c r="G6" s="396">
        <f t="shared" si="0"/>
        <v>-0.33333333333333331</v>
      </c>
      <c r="H6" s="394">
        <v>18.09090909090909</v>
      </c>
      <c r="I6" s="394">
        <v>20</v>
      </c>
      <c r="J6" s="397">
        <v>-0.17085427135678388</v>
      </c>
      <c r="K6" s="397">
        <v>-0.25</v>
      </c>
      <c r="R6" s="398"/>
    </row>
  </sheetData>
  <sheetProtection algorithmName="SHA-512" hashValue="nrMKX7cPLAFhGZZVH/PKsJ3GsgwllZPhAsHbT0cMfVLWuiAKiFrDsCPQjNtbAkOWkhTT7NMnEkI0WCC3/1S/ug==" saltValue="sJGSZ2mujmuoGm1sAHMjWg==" spinCount="100000" sheet="1" objects="1" scenarios="1"/>
  <mergeCells count="2">
    <mergeCell ref="A1:G1"/>
    <mergeCell ref="A2:G2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8D4C-4AC0-482D-8906-B04403E46208}">
  <dimension ref="A1:W55"/>
  <sheetViews>
    <sheetView zoomScaleNormal="100" workbookViewId="0">
      <selection sqref="A1:W1"/>
    </sheetView>
  </sheetViews>
  <sheetFormatPr defaultRowHeight="15"/>
  <cols>
    <col min="1" max="1" width="31.42578125" style="30" customWidth="1"/>
    <col min="2" max="3" width="8.28515625" style="30" customWidth="1"/>
    <col min="4" max="4" width="9.42578125" style="30" customWidth="1"/>
    <col min="5" max="5" width="9.28515625" style="30" customWidth="1"/>
    <col min="6" max="6" width="11" style="30" customWidth="1"/>
    <col min="7" max="7" width="10.5703125" style="30" customWidth="1"/>
    <col min="8" max="8" width="8.28515625" style="30" customWidth="1"/>
    <col min="9" max="9" width="9.28515625" style="30" customWidth="1"/>
    <col min="10" max="12" width="8.28515625" style="30" customWidth="1"/>
    <col min="13" max="13" width="9.28515625" style="30" customWidth="1"/>
    <col min="14" max="14" width="8.28515625" style="30" customWidth="1"/>
    <col min="15" max="16" width="9.140625" style="30"/>
    <col min="17" max="17" width="9.42578125" style="30" customWidth="1"/>
  </cols>
  <sheetData>
    <row r="1" spans="1:23" ht="31.5" customHeight="1">
      <c r="A1" s="278" t="s">
        <v>158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</row>
    <row r="2" spans="1:23" ht="24" customHeight="1">
      <c r="A2" s="281" t="s">
        <v>73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</row>
    <row r="3" spans="1:23" ht="26.25" hidden="1" customHeight="1">
      <c r="A3" s="328" t="s">
        <v>52</v>
      </c>
      <c r="B3" s="323">
        <v>2019</v>
      </c>
      <c r="C3" s="324"/>
      <c r="D3" s="324"/>
      <c r="E3" s="324"/>
      <c r="F3" s="323" t="s">
        <v>106</v>
      </c>
      <c r="G3" s="324"/>
      <c r="H3" s="324"/>
      <c r="I3" s="325"/>
      <c r="J3" s="323">
        <v>2022</v>
      </c>
      <c r="K3" s="324"/>
      <c r="L3" s="324"/>
      <c r="M3" s="325"/>
      <c r="N3" s="323">
        <v>2023</v>
      </c>
      <c r="O3" s="324"/>
      <c r="P3" s="324"/>
      <c r="Q3" s="325"/>
      <c r="R3" s="323" t="s">
        <v>104</v>
      </c>
      <c r="S3" s="324"/>
      <c r="T3" s="325"/>
      <c r="U3" s="323" t="s">
        <v>107</v>
      </c>
      <c r="V3" s="324"/>
      <c r="W3" s="325"/>
    </row>
    <row r="4" spans="1:23" ht="22.5" hidden="1">
      <c r="A4" s="329"/>
      <c r="B4" s="31" t="s">
        <v>19</v>
      </c>
      <c r="C4" s="32" t="s">
        <v>21</v>
      </c>
      <c r="D4" s="32" t="s">
        <v>20</v>
      </c>
      <c r="E4" s="32" t="s">
        <v>118</v>
      </c>
      <c r="F4" s="31" t="s">
        <v>19</v>
      </c>
      <c r="G4" s="32" t="s">
        <v>21</v>
      </c>
      <c r="H4" s="32" t="s">
        <v>20</v>
      </c>
      <c r="I4" s="33" t="s">
        <v>118</v>
      </c>
      <c r="J4" s="31" t="s">
        <v>19</v>
      </c>
      <c r="K4" s="32" t="s">
        <v>21</v>
      </c>
      <c r="L4" s="32" t="s">
        <v>20</v>
      </c>
      <c r="M4" s="33" t="s">
        <v>118</v>
      </c>
      <c r="N4" s="31" t="s">
        <v>19</v>
      </c>
      <c r="O4" s="32" t="s">
        <v>21</v>
      </c>
      <c r="P4" s="32" t="s">
        <v>20</v>
      </c>
      <c r="Q4" s="33" t="s">
        <v>118</v>
      </c>
      <c r="R4" s="31" t="s">
        <v>19</v>
      </c>
      <c r="S4" s="32" t="s">
        <v>21</v>
      </c>
      <c r="T4" s="33" t="s">
        <v>20</v>
      </c>
      <c r="U4" s="31" t="s">
        <v>19</v>
      </c>
      <c r="V4" s="32" t="s">
        <v>21</v>
      </c>
      <c r="W4" s="33" t="s">
        <v>20</v>
      </c>
    </row>
    <row r="5" spans="1:23" hidden="1">
      <c r="A5" s="34" t="s">
        <v>53</v>
      </c>
      <c r="B5" s="170">
        <v>92</v>
      </c>
      <c r="C5" s="171">
        <v>16</v>
      </c>
      <c r="D5" s="172">
        <v>163</v>
      </c>
      <c r="E5" s="96">
        <f>C5/B5*100</f>
        <v>17.391304347826086</v>
      </c>
      <c r="F5" s="182">
        <v>74</v>
      </c>
      <c r="G5" s="183">
        <v>4</v>
      </c>
      <c r="H5" s="183">
        <v>114</v>
      </c>
      <c r="I5" s="97">
        <f>G5/F5*100</f>
        <v>5.4054054054054053</v>
      </c>
      <c r="J5" s="170">
        <v>90</v>
      </c>
      <c r="K5" s="171">
        <v>7</v>
      </c>
      <c r="L5" s="172">
        <v>147</v>
      </c>
      <c r="M5" s="96">
        <f>K5/J5*100</f>
        <v>7.7777777777777777</v>
      </c>
      <c r="N5" s="170">
        <v>87</v>
      </c>
      <c r="O5" s="171">
        <v>4</v>
      </c>
      <c r="P5" s="186">
        <v>134</v>
      </c>
      <c r="Q5" s="98">
        <f>O5/N5*100</f>
        <v>4.5977011494252871</v>
      </c>
      <c r="R5" s="194">
        <f t="shared" ref="R5:T16" si="0">(N5-J5)/J5</f>
        <v>-3.3333333333333333E-2</v>
      </c>
      <c r="S5" s="194">
        <f t="shared" si="0"/>
        <v>-0.42857142857142855</v>
      </c>
      <c r="T5" s="196">
        <f t="shared" si="0"/>
        <v>-8.8435374149659865E-2</v>
      </c>
      <c r="U5" s="194">
        <f t="shared" ref="U5:W16" si="1">(N5-B5)/B5</f>
        <v>-5.434782608695652E-2</v>
      </c>
      <c r="V5" s="194">
        <f t="shared" si="1"/>
        <v>-0.75</v>
      </c>
      <c r="W5" s="196">
        <f t="shared" si="1"/>
        <v>-0.17791411042944785</v>
      </c>
    </row>
    <row r="6" spans="1:23" hidden="1">
      <c r="A6" s="34" t="s">
        <v>54</v>
      </c>
      <c r="B6" s="173">
        <v>563</v>
      </c>
      <c r="C6" s="174">
        <v>9</v>
      </c>
      <c r="D6" s="175">
        <v>771</v>
      </c>
      <c r="E6" s="96">
        <f t="shared" ref="E6:E16" si="2">C6/B6*100</f>
        <v>1.5985790408525755</v>
      </c>
      <c r="F6" s="184">
        <v>443</v>
      </c>
      <c r="G6" s="183">
        <v>7</v>
      </c>
      <c r="H6" s="185">
        <v>596</v>
      </c>
      <c r="I6" s="97">
        <f t="shared" ref="I6:I16" si="3">G6/F6*100</f>
        <v>1.5801354401805869</v>
      </c>
      <c r="J6" s="173">
        <v>551</v>
      </c>
      <c r="K6" s="174">
        <v>12</v>
      </c>
      <c r="L6" s="175">
        <v>729</v>
      </c>
      <c r="M6" s="96">
        <f t="shared" ref="M6:M16" si="4">K6/J6*100</f>
        <v>2.1778584392014517</v>
      </c>
      <c r="N6" s="173">
        <v>530</v>
      </c>
      <c r="O6" s="174">
        <v>4</v>
      </c>
      <c r="P6" s="174">
        <v>706</v>
      </c>
      <c r="Q6" s="100">
        <f t="shared" ref="Q6:Q16" si="5">O6/N6*100</f>
        <v>0.75471698113207553</v>
      </c>
      <c r="R6" s="194">
        <f t="shared" si="0"/>
        <v>-3.8112522686025406E-2</v>
      </c>
      <c r="S6" s="194">
        <f t="shared" si="0"/>
        <v>-0.66666666666666663</v>
      </c>
      <c r="T6" s="195">
        <f t="shared" si="0"/>
        <v>-3.1550068587105622E-2</v>
      </c>
      <c r="U6" s="194">
        <f t="shared" si="1"/>
        <v>-5.8614564831261103E-2</v>
      </c>
      <c r="V6" s="194">
        <f t="shared" si="1"/>
        <v>-0.55555555555555558</v>
      </c>
      <c r="W6" s="195">
        <f t="shared" si="1"/>
        <v>-8.4306095979247736E-2</v>
      </c>
    </row>
    <row r="7" spans="1:23" hidden="1">
      <c r="A7" s="34" t="s">
        <v>55</v>
      </c>
      <c r="B7" s="173">
        <v>133</v>
      </c>
      <c r="C7" s="174">
        <v>0</v>
      </c>
      <c r="D7" s="175">
        <v>184</v>
      </c>
      <c r="E7" s="96">
        <f t="shared" si="2"/>
        <v>0</v>
      </c>
      <c r="F7" s="182">
        <v>144</v>
      </c>
      <c r="G7" s="183">
        <v>2</v>
      </c>
      <c r="H7" s="183">
        <v>183</v>
      </c>
      <c r="I7" s="97">
        <f t="shared" si="3"/>
        <v>1.3888888888888888</v>
      </c>
      <c r="J7" s="173">
        <v>181</v>
      </c>
      <c r="K7" s="174">
        <v>2</v>
      </c>
      <c r="L7" s="175">
        <v>210</v>
      </c>
      <c r="M7" s="96">
        <f t="shared" si="4"/>
        <v>1.1049723756906076</v>
      </c>
      <c r="N7" s="173">
        <v>201</v>
      </c>
      <c r="O7" s="190">
        <v>2</v>
      </c>
      <c r="P7" s="174">
        <v>272</v>
      </c>
      <c r="Q7" s="100">
        <f t="shared" si="5"/>
        <v>0.99502487562189057</v>
      </c>
      <c r="R7" s="187">
        <f t="shared" si="0"/>
        <v>0.11049723756906077</v>
      </c>
      <c r="S7" s="99">
        <f t="shared" si="0"/>
        <v>0</v>
      </c>
      <c r="T7" s="192">
        <f t="shared" si="0"/>
        <v>0.29523809523809524</v>
      </c>
      <c r="U7" s="187">
        <f t="shared" si="1"/>
        <v>0.51127819548872178</v>
      </c>
      <c r="V7" s="102" t="s">
        <v>117</v>
      </c>
      <c r="W7" s="192">
        <f t="shared" si="1"/>
        <v>0.47826086956521741</v>
      </c>
    </row>
    <row r="8" spans="1:23" hidden="1">
      <c r="A8" s="34" t="s">
        <v>56</v>
      </c>
      <c r="B8" s="173">
        <v>303</v>
      </c>
      <c r="C8" s="174">
        <v>5</v>
      </c>
      <c r="D8" s="175">
        <v>484</v>
      </c>
      <c r="E8" s="96">
        <f t="shared" si="2"/>
        <v>1.6501650165016499</v>
      </c>
      <c r="F8" s="184">
        <v>232</v>
      </c>
      <c r="G8" s="183">
        <v>2</v>
      </c>
      <c r="H8" s="185">
        <v>361</v>
      </c>
      <c r="I8" s="97">
        <f t="shared" si="3"/>
        <v>0.86206896551724133</v>
      </c>
      <c r="J8" s="173">
        <v>298</v>
      </c>
      <c r="K8" s="174">
        <v>3</v>
      </c>
      <c r="L8" s="175">
        <v>450</v>
      </c>
      <c r="M8" s="96">
        <f t="shared" si="4"/>
        <v>1.006711409395973</v>
      </c>
      <c r="N8" s="173">
        <v>305</v>
      </c>
      <c r="O8" s="174">
        <v>6</v>
      </c>
      <c r="P8" s="174">
        <v>453</v>
      </c>
      <c r="Q8" s="100">
        <f t="shared" si="5"/>
        <v>1.9672131147540985</v>
      </c>
      <c r="R8" s="187">
        <f t="shared" si="0"/>
        <v>2.3489932885906041E-2</v>
      </c>
      <c r="S8" s="187">
        <f t="shared" si="0"/>
        <v>1</v>
      </c>
      <c r="T8" s="192">
        <f t="shared" si="0"/>
        <v>6.6666666666666671E-3</v>
      </c>
      <c r="U8" s="187">
        <f t="shared" si="1"/>
        <v>6.6006600660066007E-3</v>
      </c>
      <c r="V8" s="187">
        <f t="shared" si="1"/>
        <v>0.2</v>
      </c>
      <c r="W8" s="101">
        <f t="shared" si="1"/>
        <v>-6.4049586776859499E-2</v>
      </c>
    </row>
    <row r="9" spans="1:23" hidden="1">
      <c r="A9" s="34" t="s">
        <v>57</v>
      </c>
      <c r="B9" s="173">
        <v>133</v>
      </c>
      <c r="C9" s="174">
        <v>3</v>
      </c>
      <c r="D9" s="175">
        <v>139</v>
      </c>
      <c r="E9" s="96">
        <f t="shared" si="2"/>
        <v>2.2556390977443606</v>
      </c>
      <c r="F9" s="182">
        <v>93</v>
      </c>
      <c r="G9" s="185">
        <v>4</v>
      </c>
      <c r="H9" s="183">
        <v>97</v>
      </c>
      <c r="I9" s="97">
        <f t="shared" si="3"/>
        <v>4.3010752688172049</v>
      </c>
      <c r="J9" s="173">
        <v>134</v>
      </c>
      <c r="K9" s="174">
        <v>5</v>
      </c>
      <c r="L9" s="175">
        <v>145</v>
      </c>
      <c r="M9" s="96">
        <f t="shared" si="4"/>
        <v>3.7313432835820892</v>
      </c>
      <c r="N9" s="173">
        <v>124</v>
      </c>
      <c r="O9" s="174">
        <v>2</v>
      </c>
      <c r="P9" s="174">
        <v>135</v>
      </c>
      <c r="Q9" s="100">
        <f t="shared" si="5"/>
        <v>1.6129032258064515</v>
      </c>
      <c r="R9" s="194">
        <f t="shared" si="0"/>
        <v>-7.4626865671641784E-2</v>
      </c>
      <c r="S9" s="194">
        <f t="shared" si="0"/>
        <v>-0.6</v>
      </c>
      <c r="T9" s="195">
        <f t="shared" si="0"/>
        <v>-6.8965517241379309E-2</v>
      </c>
      <c r="U9" s="194">
        <f t="shared" si="1"/>
        <v>-6.7669172932330823E-2</v>
      </c>
      <c r="V9" s="194">
        <f t="shared" si="1"/>
        <v>-0.33333333333333331</v>
      </c>
      <c r="W9" s="195">
        <f t="shared" si="1"/>
        <v>-2.8776978417266189E-2</v>
      </c>
    </row>
    <row r="10" spans="1:23" ht="14.25" hidden="1" customHeight="1">
      <c r="A10" s="34" t="s">
        <v>58</v>
      </c>
      <c r="B10" s="173">
        <v>40</v>
      </c>
      <c r="C10" s="174">
        <v>0</v>
      </c>
      <c r="D10" s="175">
        <v>47</v>
      </c>
      <c r="E10" s="96">
        <f t="shared" si="2"/>
        <v>0</v>
      </c>
      <c r="F10" s="182">
        <v>26</v>
      </c>
      <c r="G10" s="183">
        <v>1</v>
      </c>
      <c r="H10" s="183">
        <v>30</v>
      </c>
      <c r="I10" s="97">
        <f t="shared" si="3"/>
        <v>3.8461538461538463</v>
      </c>
      <c r="J10" s="173">
        <v>23</v>
      </c>
      <c r="K10" s="174">
        <v>0</v>
      </c>
      <c r="L10" s="175">
        <v>31</v>
      </c>
      <c r="M10" s="96">
        <f t="shared" si="4"/>
        <v>0</v>
      </c>
      <c r="N10" s="173">
        <v>23</v>
      </c>
      <c r="O10" s="174">
        <v>0</v>
      </c>
      <c r="P10" s="174">
        <v>23</v>
      </c>
      <c r="Q10" s="100">
        <f t="shared" si="5"/>
        <v>0</v>
      </c>
      <c r="R10" s="194">
        <f>(N10-J10)/J10</f>
        <v>0</v>
      </c>
      <c r="S10" s="197" t="s">
        <v>117</v>
      </c>
      <c r="T10" s="195">
        <f t="shared" si="0"/>
        <v>-0.25806451612903225</v>
      </c>
      <c r="U10" s="194">
        <f t="shared" si="1"/>
        <v>-0.42499999999999999</v>
      </c>
      <c r="V10" s="197" t="s">
        <v>117</v>
      </c>
      <c r="W10" s="195">
        <f t="shared" si="1"/>
        <v>-0.51063829787234039</v>
      </c>
    </row>
    <row r="11" spans="1:23" hidden="1">
      <c r="A11" s="34" t="s">
        <v>59</v>
      </c>
      <c r="B11" s="173">
        <v>23</v>
      </c>
      <c r="C11" s="174">
        <v>0</v>
      </c>
      <c r="D11" s="175">
        <v>25</v>
      </c>
      <c r="E11" s="96">
        <f t="shared" si="2"/>
        <v>0</v>
      </c>
      <c r="F11" s="182">
        <v>28</v>
      </c>
      <c r="G11" s="183">
        <v>0</v>
      </c>
      <c r="H11" s="183">
        <v>29</v>
      </c>
      <c r="I11" s="97">
        <f t="shared" si="3"/>
        <v>0</v>
      </c>
      <c r="J11" s="173">
        <v>26</v>
      </c>
      <c r="K11" s="174">
        <v>0</v>
      </c>
      <c r="L11" s="175">
        <v>35</v>
      </c>
      <c r="M11" s="96">
        <f t="shared" si="4"/>
        <v>0</v>
      </c>
      <c r="N11" s="173">
        <v>31</v>
      </c>
      <c r="O11" s="190">
        <v>1</v>
      </c>
      <c r="P11" s="174">
        <v>33</v>
      </c>
      <c r="Q11" s="100">
        <f t="shared" si="5"/>
        <v>3.225806451612903</v>
      </c>
      <c r="R11" s="187">
        <f t="shared" si="0"/>
        <v>0.19230769230769232</v>
      </c>
      <c r="S11" s="102" t="s">
        <v>117</v>
      </c>
      <c r="T11" s="101">
        <f t="shared" si="0"/>
        <v>-5.7142857142857141E-2</v>
      </c>
      <c r="U11" s="187">
        <f t="shared" si="1"/>
        <v>0.34782608695652173</v>
      </c>
      <c r="V11" s="102" t="s">
        <v>117</v>
      </c>
      <c r="W11" s="192">
        <f t="shared" si="1"/>
        <v>0.32</v>
      </c>
    </row>
    <row r="12" spans="1:23" hidden="1">
      <c r="A12" s="34" t="s">
        <v>60</v>
      </c>
      <c r="B12" s="173">
        <v>66</v>
      </c>
      <c r="C12" s="174">
        <v>1</v>
      </c>
      <c r="D12" s="175">
        <v>89</v>
      </c>
      <c r="E12" s="96">
        <f t="shared" si="2"/>
        <v>1.5151515151515151</v>
      </c>
      <c r="F12" s="182">
        <v>70</v>
      </c>
      <c r="G12" s="183">
        <v>3</v>
      </c>
      <c r="H12" s="183">
        <v>73</v>
      </c>
      <c r="I12" s="97">
        <f t="shared" si="3"/>
        <v>4.2857142857142856</v>
      </c>
      <c r="J12" s="173">
        <v>85</v>
      </c>
      <c r="K12" s="174">
        <v>3</v>
      </c>
      <c r="L12" s="175">
        <v>97</v>
      </c>
      <c r="M12" s="96">
        <f t="shared" si="4"/>
        <v>3.5294117647058822</v>
      </c>
      <c r="N12" s="173">
        <v>62</v>
      </c>
      <c r="O12" s="174">
        <v>3</v>
      </c>
      <c r="P12" s="174">
        <v>68</v>
      </c>
      <c r="Q12" s="100">
        <f t="shared" si="5"/>
        <v>4.838709677419355</v>
      </c>
      <c r="R12" s="194">
        <f t="shared" si="0"/>
        <v>-0.27058823529411763</v>
      </c>
      <c r="S12" s="194">
        <f t="shared" si="0"/>
        <v>0</v>
      </c>
      <c r="T12" s="195">
        <f t="shared" si="0"/>
        <v>-0.29896907216494845</v>
      </c>
      <c r="U12" s="194">
        <f t="shared" si="1"/>
        <v>-6.0606060606060608E-2</v>
      </c>
      <c r="V12" s="187">
        <f t="shared" si="1"/>
        <v>2</v>
      </c>
      <c r="W12" s="101">
        <f t="shared" si="1"/>
        <v>-0.23595505617977527</v>
      </c>
    </row>
    <row r="13" spans="1:23" hidden="1">
      <c r="A13" s="34" t="s">
        <v>61</v>
      </c>
      <c r="B13" s="173">
        <v>204</v>
      </c>
      <c r="C13" s="174">
        <v>6</v>
      </c>
      <c r="D13" s="175">
        <v>243</v>
      </c>
      <c r="E13" s="96">
        <f t="shared" si="2"/>
        <v>2.9411764705882351</v>
      </c>
      <c r="F13" s="184">
        <v>178</v>
      </c>
      <c r="G13" s="185">
        <v>4</v>
      </c>
      <c r="H13" s="185">
        <v>202</v>
      </c>
      <c r="I13" s="97">
        <f t="shared" si="3"/>
        <v>2.2471910112359552</v>
      </c>
      <c r="J13" s="173">
        <v>212</v>
      </c>
      <c r="K13" s="174">
        <v>6</v>
      </c>
      <c r="L13" s="175">
        <v>253</v>
      </c>
      <c r="M13" s="96">
        <f t="shared" si="4"/>
        <v>2.8301886792452833</v>
      </c>
      <c r="N13" s="173">
        <v>186</v>
      </c>
      <c r="O13" s="174">
        <v>3</v>
      </c>
      <c r="P13" s="174">
        <v>225</v>
      </c>
      <c r="Q13" s="100">
        <f t="shared" si="5"/>
        <v>1.6129032258064515</v>
      </c>
      <c r="R13" s="194">
        <f t="shared" si="0"/>
        <v>-0.12264150943396226</v>
      </c>
      <c r="S13" s="194">
        <f t="shared" si="0"/>
        <v>-0.5</v>
      </c>
      <c r="T13" s="195">
        <f t="shared" si="0"/>
        <v>-0.11067193675889328</v>
      </c>
      <c r="U13" s="194">
        <f t="shared" si="1"/>
        <v>-8.8235294117647065E-2</v>
      </c>
      <c r="V13" s="99">
        <f t="shared" si="1"/>
        <v>-0.5</v>
      </c>
      <c r="W13" s="101">
        <f t="shared" si="1"/>
        <v>-7.407407407407407E-2</v>
      </c>
    </row>
    <row r="14" spans="1:23" hidden="1">
      <c r="A14" s="34" t="s">
        <v>62</v>
      </c>
      <c r="B14" s="173">
        <v>2</v>
      </c>
      <c r="C14" s="174">
        <v>0</v>
      </c>
      <c r="D14" s="175">
        <v>2</v>
      </c>
      <c r="E14" s="96">
        <f t="shared" si="2"/>
        <v>0</v>
      </c>
      <c r="F14" s="182">
        <v>10</v>
      </c>
      <c r="G14" s="183">
        <v>0</v>
      </c>
      <c r="H14" s="183">
        <v>10</v>
      </c>
      <c r="I14" s="97">
        <f t="shared" si="3"/>
        <v>0</v>
      </c>
      <c r="J14" s="173">
        <v>12</v>
      </c>
      <c r="K14" s="174">
        <v>0</v>
      </c>
      <c r="L14" s="175">
        <v>12</v>
      </c>
      <c r="M14" s="96">
        <f t="shared" si="4"/>
        <v>0</v>
      </c>
      <c r="N14" s="173">
        <v>3</v>
      </c>
      <c r="O14" s="174">
        <v>0</v>
      </c>
      <c r="P14" s="174">
        <v>3</v>
      </c>
      <c r="Q14" s="100">
        <f t="shared" si="5"/>
        <v>0</v>
      </c>
      <c r="R14" s="99">
        <f t="shared" si="0"/>
        <v>-0.75</v>
      </c>
      <c r="S14" s="102" t="s">
        <v>117</v>
      </c>
      <c r="T14" s="101">
        <f t="shared" si="0"/>
        <v>-0.75</v>
      </c>
      <c r="U14" s="187">
        <f t="shared" si="1"/>
        <v>0.5</v>
      </c>
      <c r="V14" s="102" t="s">
        <v>117</v>
      </c>
      <c r="W14" s="192">
        <f t="shared" si="1"/>
        <v>0.5</v>
      </c>
    </row>
    <row r="15" spans="1:23" hidden="1">
      <c r="A15" s="34" t="s">
        <v>63</v>
      </c>
      <c r="B15" s="176">
        <v>61</v>
      </c>
      <c r="C15" s="177">
        <v>2</v>
      </c>
      <c r="D15" s="178">
        <v>61</v>
      </c>
      <c r="E15" s="96">
        <f t="shared" si="2"/>
        <v>3.278688524590164</v>
      </c>
      <c r="F15" s="182">
        <v>59</v>
      </c>
      <c r="G15" s="183">
        <v>1</v>
      </c>
      <c r="H15" s="183">
        <v>60</v>
      </c>
      <c r="I15" s="97">
        <f t="shared" si="3"/>
        <v>1.6949152542372881</v>
      </c>
      <c r="J15" s="176">
        <v>75</v>
      </c>
      <c r="K15" s="177">
        <v>2</v>
      </c>
      <c r="L15" s="178">
        <v>74</v>
      </c>
      <c r="M15" s="96">
        <f t="shared" si="4"/>
        <v>2.666666666666667</v>
      </c>
      <c r="N15" s="176">
        <v>85</v>
      </c>
      <c r="O15" s="177">
        <v>3</v>
      </c>
      <c r="P15" s="177">
        <v>85</v>
      </c>
      <c r="Q15" s="103">
        <f t="shared" si="5"/>
        <v>3.5294117647058822</v>
      </c>
      <c r="R15" s="191">
        <f t="shared" si="0"/>
        <v>0.13333333333333333</v>
      </c>
      <c r="S15" s="187">
        <f t="shared" si="0"/>
        <v>0.5</v>
      </c>
      <c r="T15" s="193">
        <f t="shared" si="0"/>
        <v>0.14864864864864866</v>
      </c>
      <c r="U15" s="191">
        <f t="shared" si="1"/>
        <v>0.39344262295081966</v>
      </c>
      <c r="V15" s="191">
        <f t="shared" si="1"/>
        <v>0.5</v>
      </c>
      <c r="W15" s="193">
        <f t="shared" si="1"/>
        <v>0.39344262295081966</v>
      </c>
    </row>
    <row r="16" spans="1:23" hidden="1">
      <c r="A16" s="35"/>
      <c r="B16" s="179">
        <v>1620</v>
      </c>
      <c r="C16" s="180">
        <v>42</v>
      </c>
      <c r="D16" s="181">
        <v>2208</v>
      </c>
      <c r="E16" s="104">
        <f t="shared" si="2"/>
        <v>2.5925925925925926</v>
      </c>
      <c r="F16" s="179">
        <f>SUM(F5:F15)</f>
        <v>1357</v>
      </c>
      <c r="G16" s="180">
        <f t="shared" ref="G16:H16" si="6">SUM(G5:G15)</f>
        <v>28</v>
      </c>
      <c r="H16" s="181">
        <f t="shared" si="6"/>
        <v>1755</v>
      </c>
      <c r="I16" s="105">
        <f t="shared" si="3"/>
        <v>2.0633750921149594</v>
      </c>
      <c r="J16" s="179">
        <v>1687</v>
      </c>
      <c r="K16" s="180">
        <v>40</v>
      </c>
      <c r="L16" s="181">
        <v>2183</v>
      </c>
      <c r="M16" s="104">
        <f t="shared" si="4"/>
        <v>2.3710729104919976</v>
      </c>
      <c r="N16" s="179">
        <v>1637</v>
      </c>
      <c r="O16" s="180">
        <v>28</v>
      </c>
      <c r="P16" s="180">
        <v>2137</v>
      </c>
      <c r="Q16" s="104">
        <f t="shared" si="5"/>
        <v>1.7104459376908978</v>
      </c>
      <c r="R16" s="106">
        <f t="shared" si="0"/>
        <v>-2.9638411381149969E-2</v>
      </c>
      <c r="S16" s="107">
        <f t="shared" si="0"/>
        <v>-0.3</v>
      </c>
      <c r="T16" s="108">
        <f t="shared" si="0"/>
        <v>-2.1071919377004124E-2</v>
      </c>
      <c r="U16" s="107">
        <f t="shared" si="1"/>
        <v>1.0493827160493827E-2</v>
      </c>
      <c r="V16" s="107">
        <f t="shared" si="1"/>
        <v>-0.33333333333333331</v>
      </c>
      <c r="W16" s="108">
        <f t="shared" si="1"/>
        <v>-3.2155797101449272E-2</v>
      </c>
    </row>
    <row r="17" spans="1:23" hidden="1"/>
    <row r="18" spans="1:23" ht="26.25" hidden="1" customHeight="1">
      <c r="A18" s="328" t="s">
        <v>52</v>
      </c>
      <c r="B18" s="323">
        <v>2019</v>
      </c>
      <c r="C18" s="324"/>
      <c r="D18" s="324"/>
      <c r="E18" s="325"/>
      <c r="F18" s="323" t="s">
        <v>106</v>
      </c>
      <c r="G18" s="324"/>
      <c r="H18" s="324"/>
      <c r="I18" s="325"/>
      <c r="J18" s="323">
        <v>2022</v>
      </c>
      <c r="K18" s="324"/>
      <c r="L18" s="324"/>
      <c r="M18" s="325"/>
      <c r="N18" s="323">
        <v>2023</v>
      </c>
      <c r="O18" s="324"/>
      <c r="P18" s="324"/>
      <c r="Q18" s="325"/>
      <c r="R18" s="323" t="s">
        <v>104</v>
      </c>
      <c r="S18" s="324"/>
      <c r="T18" s="325"/>
      <c r="U18" s="323" t="s">
        <v>107</v>
      </c>
      <c r="V18" s="324"/>
      <c r="W18" s="325"/>
    </row>
    <row r="19" spans="1:23" ht="22.5" hidden="1">
      <c r="A19" s="329"/>
      <c r="B19" s="31" t="s">
        <v>19</v>
      </c>
      <c r="C19" s="32" t="s">
        <v>21</v>
      </c>
      <c r="D19" s="32" t="s">
        <v>20</v>
      </c>
      <c r="E19" s="33" t="s">
        <v>118</v>
      </c>
      <c r="F19" s="31" t="s">
        <v>19</v>
      </c>
      <c r="G19" s="32" t="s">
        <v>21</v>
      </c>
      <c r="H19" s="32" t="s">
        <v>20</v>
      </c>
      <c r="I19" s="33" t="s">
        <v>118</v>
      </c>
      <c r="J19" s="31" t="s">
        <v>19</v>
      </c>
      <c r="K19" s="32" t="s">
        <v>21</v>
      </c>
      <c r="L19" s="32" t="s">
        <v>20</v>
      </c>
      <c r="M19" s="33" t="s">
        <v>118</v>
      </c>
      <c r="N19" s="31" t="s">
        <v>19</v>
      </c>
      <c r="O19" s="32" t="s">
        <v>21</v>
      </c>
      <c r="P19" s="32" t="s">
        <v>20</v>
      </c>
      <c r="Q19" s="33" t="s">
        <v>118</v>
      </c>
      <c r="R19" s="31" t="s">
        <v>19</v>
      </c>
      <c r="S19" s="32" t="s">
        <v>21</v>
      </c>
      <c r="T19" s="33" t="s">
        <v>20</v>
      </c>
      <c r="U19" s="31" t="s">
        <v>19</v>
      </c>
      <c r="V19" s="32" t="s">
        <v>21</v>
      </c>
      <c r="W19" s="33" t="s">
        <v>20</v>
      </c>
    </row>
    <row r="20" spans="1:23" hidden="1">
      <c r="A20" s="199" t="s">
        <v>148</v>
      </c>
      <c r="B20" s="170">
        <f>B5+B6+B7</f>
        <v>788</v>
      </c>
      <c r="C20" s="171">
        <f>C5+C6+C7</f>
        <v>25</v>
      </c>
      <c r="D20" s="186">
        <f>D5+D6+D7</f>
        <v>1118</v>
      </c>
      <c r="E20" s="98">
        <f>C20/B20*100</f>
        <v>3.1725888324873095</v>
      </c>
      <c r="F20" s="170">
        <f>F5+F6+F7</f>
        <v>661</v>
      </c>
      <c r="G20" s="171">
        <f>G5+G6+G7</f>
        <v>13</v>
      </c>
      <c r="H20" s="186">
        <f>H5+H6+H7</f>
        <v>893</v>
      </c>
      <c r="I20" s="98">
        <f>G20/F20*100</f>
        <v>1.9667170953101363</v>
      </c>
      <c r="J20" s="170">
        <f>J5+J6+J7</f>
        <v>822</v>
      </c>
      <c r="K20" s="171">
        <f>K5+K6+K7</f>
        <v>21</v>
      </c>
      <c r="L20" s="186">
        <f>L5+L6+L7</f>
        <v>1086</v>
      </c>
      <c r="M20" s="98">
        <f t="shared" ref="M20:M26" si="7">K20/J20*100</f>
        <v>2.5547445255474455</v>
      </c>
      <c r="N20" s="170">
        <f>N5+N6+N7</f>
        <v>818</v>
      </c>
      <c r="O20" s="171">
        <f>O5+O6+O7</f>
        <v>10</v>
      </c>
      <c r="P20" s="186">
        <f>P5+P6+P7</f>
        <v>1112</v>
      </c>
      <c r="Q20" s="98">
        <f t="shared" ref="Q20:Q26" si="8">O20/N20*100</f>
        <v>1.2224938875305624</v>
      </c>
      <c r="R20" s="194">
        <v>-3.3333333333333333E-2</v>
      </c>
      <c r="S20" s="194">
        <v>-0.42857142857142855</v>
      </c>
      <c r="T20" s="196">
        <v>-8.8435374149659865E-2</v>
      </c>
      <c r="U20" s="194">
        <v>-5.434782608695652E-2</v>
      </c>
      <c r="V20" s="194">
        <v>-0.75</v>
      </c>
      <c r="W20" s="196">
        <v>-0.17791411042944785</v>
      </c>
    </row>
    <row r="21" spans="1:23" hidden="1">
      <c r="A21" s="199" t="s">
        <v>56</v>
      </c>
      <c r="B21" s="173">
        <v>303</v>
      </c>
      <c r="C21" s="205">
        <v>5</v>
      </c>
      <c r="D21" s="174">
        <v>484</v>
      </c>
      <c r="E21" s="100">
        <f t="shared" ref="E21:E26" si="9">C21/B21*100</f>
        <v>1.6501650165016499</v>
      </c>
      <c r="F21" s="173">
        <v>232</v>
      </c>
      <c r="G21" s="204">
        <v>2</v>
      </c>
      <c r="H21" s="174">
        <v>361</v>
      </c>
      <c r="I21" s="100">
        <f t="shared" ref="I21:I26" si="10">G21/F21*100</f>
        <v>0.86206896551724133</v>
      </c>
      <c r="J21" s="173">
        <v>298</v>
      </c>
      <c r="K21" s="174">
        <v>3</v>
      </c>
      <c r="L21" s="174">
        <v>450</v>
      </c>
      <c r="M21" s="100">
        <f t="shared" si="7"/>
        <v>1.006711409395973</v>
      </c>
      <c r="N21" s="173">
        <v>305</v>
      </c>
      <c r="O21" s="174">
        <v>6</v>
      </c>
      <c r="P21" s="174">
        <v>453</v>
      </c>
      <c r="Q21" s="100">
        <f t="shared" si="8"/>
        <v>1.9672131147540985</v>
      </c>
      <c r="R21" s="187">
        <v>2.3489932885906041E-2</v>
      </c>
      <c r="S21" s="187">
        <v>1</v>
      </c>
      <c r="T21" s="192">
        <v>6.6666666666666671E-3</v>
      </c>
      <c r="U21" s="187">
        <v>6.6006600660066007E-3</v>
      </c>
      <c r="V21" s="187">
        <v>0.2</v>
      </c>
      <c r="W21" s="195">
        <v>-6.4049586776859499E-2</v>
      </c>
    </row>
    <row r="22" spans="1:23" ht="14.25" hidden="1" customHeight="1">
      <c r="A22" s="199" t="s">
        <v>57</v>
      </c>
      <c r="B22" s="173">
        <v>133</v>
      </c>
      <c r="C22" s="203">
        <v>3</v>
      </c>
      <c r="D22" s="174">
        <v>139</v>
      </c>
      <c r="E22" s="100">
        <f t="shared" si="9"/>
        <v>2.2556390977443606</v>
      </c>
      <c r="F22" s="173">
        <v>93</v>
      </c>
      <c r="G22" s="203">
        <v>4</v>
      </c>
      <c r="H22" s="174">
        <v>97</v>
      </c>
      <c r="I22" s="100">
        <f t="shared" si="10"/>
        <v>4.3010752688172049</v>
      </c>
      <c r="J22" s="173">
        <v>134</v>
      </c>
      <c r="K22" s="203">
        <v>5</v>
      </c>
      <c r="L22" s="174">
        <v>145</v>
      </c>
      <c r="M22" s="100">
        <f t="shared" si="7"/>
        <v>3.7313432835820892</v>
      </c>
      <c r="N22" s="173">
        <v>124</v>
      </c>
      <c r="O22" s="202">
        <v>2</v>
      </c>
      <c r="P22" s="174">
        <v>135</v>
      </c>
      <c r="Q22" s="100">
        <f t="shared" si="8"/>
        <v>1.6129032258064515</v>
      </c>
      <c r="R22" s="194">
        <v>-7.4626865671641784E-2</v>
      </c>
      <c r="S22" s="194">
        <v>-0.6</v>
      </c>
      <c r="T22" s="195">
        <v>-6.8965517241379309E-2</v>
      </c>
      <c r="U22" s="194">
        <v>-6.7669172932330823E-2</v>
      </c>
      <c r="V22" s="194">
        <v>-0.33333333333333331</v>
      </c>
      <c r="W22" s="195">
        <v>-2.8776978417266189E-2</v>
      </c>
    </row>
    <row r="23" spans="1:23" hidden="1">
      <c r="A23" s="199" t="s">
        <v>149</v>
      </c>
      <c r="B23" s="173">
        <f>B10+B11+B12</f>
        <v>129</v>
      </c>
      <c r="C23" s="204">
        <f t="shared" ref="C23:D23" si="11">C10+C11+C12</f>
        <v>1</v>
      </c>
      <c r="D23" s="174">
        <f t="shared" si="11"/>
        <v>161</v>
      </c>
      <c r="E23" s="100">
        <f t="shared" si="9"/>
        <v>0.77519379844961245</v>
      </c>
      <c r="F23" s="173">
        <f>F10+F11+F12</f>
        <v>124</v>
      </c>
      <c r="G23" s="204">
        <f t="shared" ref="G23:H23" si="12">G10+G11+G12</f>
        <v>4</v>
      </c>
      <c r="H23" s="174">
        <f t="shared" si="12"/>
        <v>132</v>
      </c>
      <c r="I23" s="100">
        <f t="shared" si="10"/>
        <v>3.225806451612903</v>
      </c>
      <c r="J23" s="173">
        <f>J10+J11+J12</f>
        <v>134</v>
      </c>
      <c r="K23" s="204">
        <f t="shared" ref="K23:L23" si="13">K10+K11+K12</f>
        <v>3</v>
      </c>
      <c r="L23" s="174">
        <f t="shared" si="13"/>
        <v>163</v>
      </c>
      <c r="M23" s="100">
        <f t="shared" si="7"/>
        <v>2.2388059701492535</v>
      </c>
      <c r="N23" s="173">
        <f>N10+N11+N12</f>
        <v>116</v>
      </c>
      <c r="O23" s="204">
        <f t="shared" ref="O23:P23" si="14">O10+O11+O12</f>
        <v>4</v>
      </c>
      <c r="P23" s="174">
        <f t="shared" si="14"/>
        <v>124</v>
      </c>
      <c r="Q23" s="100">
        <f t="shared" si="8"/>
        <v>3.4482758620689653</v>
      </c>
      <c r="R23" s="194">
        <v>0</v>
      </c>
      <c r="S23" s="197" t="s">
        <v>117</v>
      </c>
      <c r="T23" s="195">
        <v>-0.25806451612903225</v>
      </c>
      <c r="U23" s="194">
        <v>-0.42499999999999999</v>
      </c>
      <c r="V23" s="197" t="s">
        <v>117</v>
      </c>
      <c r="W23" s="195">
        <v>-0.51063829787234039</v>
      </c>
    </row>
    <row r="24" spans="1:23" hidden="1">
      <c r="A24" s="199" t="s">
        <v>61</v>
      </c>
      <c r="B24" s="173">
        <v>204</v>
      </c>
      <c r="C24" s="174">
        <v>6</v>
      </c>
      <c r="D24" s="174">
        <v>243</v>
      </c>
      <c r="E24" s="100">
        <f t="shared" si="9"/>
        <v>2.9411764705882351</v>
      </c>
      <c r="F24" s="173">
        <v>178</v>
      </c>
      <c r="G24" s="174">
        <v>4</v>
      </c>
      <c r="H24" s="174">
        <v>202</v>
      </c>
      <c r="I24" s="100">
        <f t="shared" si="10"/>
        <v>2.2471910112359552</v>
      </c>
      <c r="J24" s="173">
        <v>212</v>
      </c>
      <c r="K24" s="174">
        <v>6</v>
      </c>
      <c r="L24" s="174">
        <v>253</v>
      </c>
      <c r="M24" s="100">
        <f t="shared" si="7"/>
        <v>2.8301886792452833</v>
      </c>
      <c r="N24" s="173">
        <v>186</v>
      </c>
      <c r="O24" s="174">
        <v>3</v>
      </c>
      <c r="P24" s="174">
        <v>225</v>
      </c>
      <c r="Q24" s="100">
        <f t="shared" si="8"/>
        <v>1.6129032258064515</v>
      </c>
      <c r="R24" s="194">
        <v>-0.12264150943396226</v>
      </c>
      <c r="S24" s="194">
        <v>-0.5</v>
      </c>
      <c r="T24" s="195">
        <v>-0.11067193675889328</v>
      </c>
      <c r="U24" s="194">
        <v>-8.8235294117647065E-2</v>
      </c>
      <c r="V24" s="194">
        <v>-0.5</v>
      </c>
      <c r="W24" s="195">
        <v>-7.407407407407407E-2</v>
      </c>
    </row>
    <row r="25" spans="1:23" hidden="1">
      <c r="A25" s="199" t="s">
        <v>150</v>
      </c>
      <c r="B25" s="173">
        <f>B14+B15</f>
        <v>63</v>
      </c>
      <c r="C25" s="204">
        <f t="shared" ref="C25:D25" si="15">C14+C15</f>
        <v>2</v>
      </c>
      <c r="D25" s="174">
        <f t="shared" si="15"/>
        <v>63</v>
      </c>
      <c r="E25" s="100">
        <f>C25/B25*100</f>
        <v>3.1746031746031744</v>
      </c>
      <c r="F25" s="173">
        <f>F14+F15</f>
        <v>69</v>
      </c>
      <c r="G25" s="204">
        <f t="shared" ref="G25:H25" si="16">G14+G15</f>
        <v>1</v>
      </c>
      <c r="H25" s="174">
        <f t="shared" si="16"/>
        <v>70</v>
      </c>
      <c r="I25" s="100">
        <f t="shared" si="10"/>
        <v>1.4492753623188406</v>
      </c>
      <c r="J25" s="173">
        <f>J14+J15</f>
        <v>87</v>
      </c>
      <c r="K25" s="204">
        <f t="shared" ref="K25:L25" si="17">K14+K15</f>
        <v>2</v>
      </c>
      <c r="L25" s="174">
        <f t="shared" si="17"/>
        <v>86</v>
      </c>
      <c r="M25" s="100">
        <f t="shared" si="7"/>
        <v>2.2988505747126435</v>
      </c>
      <c r="N25" s="173">
        <f>N14+N15</f>
        <v>88</v>
      </c>
      <c r="O25" s="204">
        <f t="shared" ref="O25:P25" si="18">O14+O15</f>
        <v>3</v>
      </c>
      <c r="P25" s="174">
        <f t="shared" si="18"/>
        <v>88</v>
      </c>
      <c r="Q25" s="100">
        <f t="shared" si="8"/>
        <v>3.4090909090909087</v>
      </c>
      <c r="R25" s="194">
        <v>-0.75</v>
      </c>
      <c r="S25" s="197" t="s">
        <v>117</v>
      </c>
      <c r="T25" s="195">
        <v>-0.75</v>
      </c>
      <c r="U25" s="187">
        <v>0.5</v>
      </c>
      <c r="V25" s="102" t="s">
        <v>117</v>
      </c>
      <c r="W25" s="192">
        <v>0.5</v>
      </c>
    </row>
    <row r="26" spans="1:23" hidden="1">
      <c r="A26" s="200"/>
      <c r="B26" s="179">
        <f>SUM(B20:B25)</f>
        <v>1620</v>
      </c>
      <c r="C26" s="180">
        <f t="shared" ref="C26:D26" si="19">SUM(C20:C25)</f>
        <v>42</v>
      </c>
      <c r="D26" s="180">
        <f t="shared" si="19"/>
        <v>2208</v>
      </c>
      <c r="E26" s="104">
        <f t="shared" si="9"/>
        <v>2.5925925925925926</v>
      </c>
      <c r="F26" s="179">
        <f>SUM(F20:F25)</f>
        <v>1357</v>
      </c>
      <c r="G26" s="180">
        <f t="shared" ref="G26" si="20">SUM(G20:G25)</f>
        <v>28</v>
      </c>
      <c r="H26" s="180">
        <f t="shared" ref="H26" si="21">SUM(H20:H25)</f>
        <v>1755</v>
      </c>
      <c r="I26" s="104">
        <f t="shared" si="10"/>
        <v>2.0633750921149594</v>
      </c>
      <c r="J26" s="179">
        <f>SUM(J20:J25)</f>
        <v>1687</v>
      </c>
      <c r="K26" s="180">
        <f t="shared" ref="K26" si="22">SUM(K20:K25)</f>
        <v>40</v>
      </c>
      <c r="L26" s="180">
        <f t="shared" ref="L26" si="23">SUM(L20:L25)</f>
        <v>2183</v>
      </c>
      <c r="M26" s="104">
        <f t="shared" si="7"/>
        <v>2.3710729104919976</v>
      </c>
      <c r="N26" s="179">
        <f>SUM(N20:N25)</f>
        <v>1637</v>
      </c>
      <c r="O26" s="180">
        <v>28</v>
      </c>
      <c r="P26" s="180">
        <v>2137</v>
      </c>
      <c r="Q26" s="104">
        <f t="shared" si="8"/>
        <v>1.7104459376908978</v>
      </c>
      <c r="R26" s="209">
        <v>-2.9638411381149969E-2</v>
      </c>
      <c r="S26" s="210">
        <v>-0.3</v>
      </c>
      <c r="T26" s="211">
        <v>-2.1071919377004124E-2</v>
      </c>
      <c r="U26" s="212">
        <v>1.0493827160493827E-2</v>
      </c>
      <c r="V26" s="210">
        <v>-0.33333333333333331</v>
      </c>
      <c r="W26" s="211">
        <v>-3.2155797101449272E-2</v>
      </c>
    </row>
    <row r="28" spans="1:23" ht="15" customHeight="1">
      <c r="A28" s="328" t="s">
        <v>52</v>
      </c>
      <c r="B28" s="323">
        <v>2019</v>
      </c>
      <c r="C28" s="324"/>
      <c r="D28" s="324"/>
      <c r="E28" s="325"/>
      <c r="F28" s="323" t="s">
        <v>106</v>
      </c>
      <c r="G28" s="324"/>
      <c r="H28" s="324"/>
      <c r="I28" s="325"/>
      <c r="J28" s="323">
        <v>2022</v>
      </c>
      <c r="K28" s="324"/>
      <c r="L28" s="324"/>
      <c r="M28" s="325"/>
      <c r="N28" s="323">
        <v>2023</v>
      </c>
      <c r="O28" s="324"/>
      <c r="P28" s="324"/>
      <c r="Q28" s="325"/>
      <c r="R28" s="323" t="s">
        <v>104</v>
      </c>
      <c r="S28" s="324"/>
      <c r="T28" s="325"/>
      <c r="U28" s="323" t="s">
        <v>107</v>
      </c>
      <c r="V28" s="324"/>
      <c r="W28" s="325"/>
    </row>
    <row r="29" spans="1:23" ht="22.5">
      <c r="A29" s="329"/>
      <c r="B29" s="31" t="s">
        <v>19</v>
      </c>
      <c r="C29" s="32" t="s">
        <v>21</v>
      </c>
      <c r="D29" s="32" t="s">
        <v>20</v>
      </c>
      <c r="E29" s="33" t="s">
        <v>118</v>
      </c>
      <c r="F29" s="31" t="s">
        <v>19</v>
      </c>
      <c r="G29" s="32" t="s">
        <v>21</v>
      </c>
      <c r="H29" s="32" t="s">
        <v>20</v>
      </c>
      <c r="I29" s="33" t="s">
        <v>118</v>
      </c>
      <c r="J29" s="31" t="s">
        <v>19</v>
      </c>
      <c r="K29" s="32" t="s">
        <v>21</v>
      </c>
      <c r="L29" s="32" t="s">
        <v>20</v>
      </c>
      <c r="M29" s="33" t="s">
        <v>118</v>
      </c>
      <c r="N29" s="31" t="s">
        <v>19</v>
      </c>
      <c r="O29" s="32" t="s">
        <v>21</v>
      </c>
      <c r="P29" s="32" t="s">
        <v>20</v>
      </c>
      <c r="Q29" s="33" t="s">
        <v>118</v>
      </c>
      <c r="R29" s="31" t="s">
        <v>19</v>
      </c>
      <c r="S29" s="32" t="s">
        <v>21</v>
      </c>
      <c r="T29" s="33" t="s">
        <v>20</v>
      </c>
      <c r="U29" s="31" t="s">
        <v>19</v>
      </c>
      <c r="V29" s="32" t="s">
        <v>21</v>
      </c>
      <c r="W29" s="33" t="s">
        <v>20</v>
      </c>
    </row>
    <row r="30" spans="1:23">
      <c r="A30" s="199" t="s">
        <v>148</v>
      </c>
      <c r="B30" s="206">
        <f>B20/$B$26</f>
        <v>0.48641975308641977</v>
      </c>
      <c r="C30" s="206">
        <f>C20/$C$26</f>
        <v>0.59523809523809523</v>
      </c>
      <c r="D30" s="206">
        <f>D20/$D$26</f>
        <v>0.5063405797101449</v>
      </c>
      <c r="E30" s="98">
        <v>3.1725888324873095</v>
      </c>
      <c r="F30" s="206">
        <f>F20/$F$26</f>
        <v>0.48710390567428152</v>
      </c>
      <c r="G30" s="206">
        <f>G20/$G$26</f>
        <v>0.4642857142857143</v>
      </c>
      <c r="H30" s="206">
        <f>H20/$H$26</f>
        <v>0.50883190883190887</v>
      </c>
      <c r="I30" s="98">
        <v>5.4054054054054053</v>
      </c>
      <c r="J30" s="206">
        <f>J20/$J$26</f>
        <v>0.4872554831061055</v>
      </c>
      <c r="K30" s="206">
        <f>K20/$K$26</f>
        <v>0.52500000000000002</v>
      </c>
      <c r="L30" s="206">
        <f>L20/$L$26</f>
        <v>0.49748053137883647</v>
      </c>
      <c r="M30" s="98">
        <v>7.7777777777777777</v>
      </c>
      <c r="N30" s="206">
        <f>N20/$N$26</f>
        <v>0.49969456322541234</v>
      </c>
      <c r="O30" s="206">
        <f>O20/$O$26</f>
        <v>0.35714285714285715</v>
      </c>
      <c r="P30" s="206">
        <f>P20/$P$26</f>
        <v>0.52035563874590551</v>
      </c>
      <c r="Q30" s="98">
        <v>4.5977011494252871</v>
      </c>
      <c r="R30" s="194">
        <v>-3.3333333333333333E-2</v>
      </c>
      <c r="S30" s="194">
        <v>-0.42857142857142855</v>
      </c>
      <c r="T30" s="196">
        <v>-8.8435374149659865E-2</v>
      </c>
      <c r="U30" s="194">
        <v>-5.434782608695652E-2</v>
      </c>
      <c r="V30" s="194">
        <v>-0.75</v>
      </c>
      <c r="W30" s="196">
        <v>-0.17791411042944785</v>
      </c>
    </row>
    <row r="31" spans="1:23">
      <c r="A31" s="199" t="s">
        <v>56</v>
      </c>
      <c r="B31" s="206">
        <f t="shared" ref="B31:B36" si="24">B21/$B$26</f>
        <v>0.18703703703703703</v>
      </c>
      <c r="C31" s="206">
        <f t="shared" ref="C31:C36" si="25">C21/$C$26</f>
        <v>0.11904761904761904</v>
      </c>
      <c r="D31" s="206">
        <f t="shared" ref="D31:D36" si="26">D21/$D$26</f>
        <v>0.21920289855072464</v>
      </c>
      <c r="E31" s="100">
        <v>1.6501650165016499</v>
      </c>
      <c r="F31" s="206">
        <f t="shared" ref="F31:F36" si="27">F21/$F$26</f>
        <v>0.17096536477523949</v>
      </c>
      <c r="G31" s="206">
        <f t="shared" ref="G31:G36" si="28">G21/$G$26</f>
        <v>7.1428571428571425E-2</v>
      </c>
      <c r="H31" s="206">
        <f t="shared" ref="H31:H36" si="29">H21/$H$26</f>
        <v>0.2056980056980057</v>
      </c>
      <c r="I31" s="100">
        <v>0.86206896551724133</v>
      </c>
      <c r="J31" s="206">
        <f t="shared" ref="J31:J36" si="30">J21/$J$26</f>
        <v>0.17664493183165383</v>
      </c>
      <c r="K31" s="206">
        <f t="shared" ref="K31:K36" si="31">K21/$K$26</f>
        <v>7.4999999999999997E-2</v>
      </c>
      <c r="L31" s="206">
        <f t="shared" ref="L31:L36" si="32">L21/$L$26</f>
        <v>0.20613834173156206</v>
      </c>
      <c r="M31" s="100">
        <v>1.006711409395973</v>
      </c>
      <c r="N31" s="206">
        <f t="shared" ref="N31:N36" si="33">N21/$N$26</f>
        <v>0.18631643249847282</v>
      </c>
      <c r="O31" s="206">
        <f t="shared" ref="O31:O36" si="34">O21/$O$26</f>
        <v>0.21428571428571427</v>
      </c>
      <c r="P31" s="206">
        <f t="shared" ref="P31:P36" si="35">P21/$P$26</f>
        <v>0.21197941038839493</v>
      </c>
      <c r="Q31" s="100">
        <v>1.9672131147540985</v>
      </c>
      <c r="R31" s="187">
        <v>2.3489932885906041E-2</v>
      </c>
      <c r="S31" s="187">
        <v>1</v>
      </c>
      <c r="T31" s="192">
        <v>6.6666666666666671E-3</v>
      </c>
      <c r="U31" s="187">
        <v>6.6006600660066007E-3</v>
      </c>
      <c r="V31" s="187">
        <v>0.2</v>
      </c>
      <c r="W31" s="195">
        <v>-6.4049586776859499E-2</v>
      </c>
    </row>
    <row r="32" spans="1:23">
      <c r="A32" s="199" t="s">
        <v>57</v>
      </c>
      <c r="B32" s="206">
        <f t="shared" si="24"/>
        <v>8.2098765432098764E-2</v>
      </c>
      <c r="C32" s="206">
        <f t="shared" si="25"/>
        <v>7.1428571428571425E-2</v>
      </c>
      <c r="D32" s="206">
        <f t="shared" si="26"/>
        <v>6.295289855072464E-2</v>
      </c>
      <c r="E32" s="100">
        <v>2.2556390977443606</v>
      </c>
      <c r="F32" s="206">
        <f t="shared" si="27"/>
        <v>6.8533529845246868E-2</v>
      </c>
      <c r="G32" s="206">
        <f t="shared" si="28"/>
        <v>0.14285714285714285</v>
      </c>
      <c r="H32" s="206">
        <f t="shared" si="29"/>
        <v>5.5270655270655271E-2</v>
      </c>
      <c r="I32" s="100">
        <v>4.3010752688172049</v>
      </c>
      <c r="J32" s="206">
        <f t="shared" si="30"/>
        <v>7.9430942501481916E-2</v>
      </c>
      <c r="K32" s="206">
        <f t="shared" si="31"/>
        <v>0.125</v>
      </c>
      <c r="L32" s="206">
        <f t="shared" si="32"/>
        <v>6.6422354557947774E-2</v>
      </c>
      <c r="M32" s="100">
        <v>3.7313432835820892</v>
      </c>
      <c r="N32" s="206">
        <f t="shared" si="33"/>
        <v>7.5748320097739769E-2</v>
      </c>
      <c r="O32" s="206">
        <f t="shared" si="34"/>
        <v>7.1428571428571425E-2</v>
      </c>
      <c r="P32" s="206">
        <f t="shared" si="35"/>
        <v>6.3172671970051469E-2</v>
      </c>
      <c r="Q32" s="100">
        <v>1.6129032258064515</v>
      </c>
      <c r="R32" s="194">
        <v>-7.4626865671641784E-2</v>
      </c>
      <c r="S32" s="194">
        <v>-0.6</v>
      </c>
      <c r="T32" s="195">
        <v>-6.8965517241379309E-2</v>
      </c>
      <c r="U32" s="194">
        <v>-6.7669172932330823E-2</v>
      </c>
      <c r="V32" s="194">
        <v>-0.33333333333333331</v>
      </c>
      <c r="W32" s="195">
        <v>-2.8776978417266189E-2</v>
      </c>
    </row>
    <row r="33" spans="1:23">
      <c r="A33" s="199" t="s">
        <v>149</v>
      </c>
      <c r="B33" s="206">
        <f t="shared" si="24"/>
        <v>7.9629629629629634E-2</v>
      </c>
      <c r="C33" s="206">
        <f t="shared" si="25"/>
        <v>2.3809523809523808E-2</v>
      </c>
      <c r="D33" s="206">
        <f t="shared" si="26"/>
        <v>7.2916666666666671E-2</v>
      </c>
      <c r="E33" s="100">
        <v>0.77519379844961245</v>
      </c>
      <c r="F33" s="206">
        <f t="shared" si="27"/>
        <v>9.1378039793662491E-2</v>
      </c>
      <c r="G33" s="206">
        <f t="shared" si="28"/>
        <v>0.14285714285714285</v>
      </c>
      <c r="H33" s="206">
        <f t="shared" si="29"/>
        <v>7.521367521367521E-2</v>
      </c>
      <c r="I33" s="100">
        <v>3.225806451612903</v>
      </c>
      <c r="J33" s="206">
        <f t="shared" si="30"/>
        <v>7.9430942501481916E-2</v>
      </c>
      <c r="K33" s="206">
        <f t="shared" si="31"/>
        <v>7.4999999999999997E-2</v>
      </c>
      <c r="L33" s="206">
        <f t="shared" si="32"/>
        <v>7.4667888227210266E-2</v>
      </c>
      <c r="M33" s="100">
        <v>2.2388059701492535</v>
      </c>
      <c r="N33" s="206">
        <f t="shared" si="33"/>
        <v>7.0861331704337199E-2</v>
      </c>
      <c r="O33" s="206">
        <f t="shared" si="34"/>
        <v>0.14285714285714285</v>
      </c>
      <c r="P33" s="206">
        <f t="shared" si="35"/>
        <v>5.8025269068788021E-2</v>
      </c>
      <c r="Q33" s="100">
        <v>3.4482758620689653</v>
      </c>
      <c r="R33" s="194">
        <v>0</v>
      </c>
      <c r="S33" s="197" t="s">
        <v>117</v>
      </c>
      <c r="T33" s="195">
        <v>-0.25806451612903225</v>
      </c>
      <c r="U33" s="194">
        <v>-0.42499999999999999</v>
      </c>
      <c r="V33" s="197" t="s">
        <v>117</v>
      </c>
      <c r="W33" s="195">
        <v>-0.51063829787234039</v>
      </c>
    </row>
    <row r="34" spans="1:23">
      <c r="A34" s="199" t="s">
        <v>61</v>
      </c>
      <c r="B34" s="206">
        <f t="shared" si="24"/>
        <v>0.12592592592592591</v>
      </c>
      <c r="C34" s="206">
        <f t="shared" si="25"/>
        <v>0.14285714285714285</v>
      </c>
      <c r="D34" s="206">
        <f t="shared" si="26"/>
        <v>0.11005434782608696</v>
      </c>
      <c r="E34" s="100">
        <v>2.9411764705882351</v>
      </c>
      <c r="F34" s="206">
        <f t="shared" si="27"/>
        <v>0.13117170228445099</v>
      </c>
      <c r="G34" s="206">
        <f t="shared" si="28"/>
        <v>0.14285714285714285</v>
      </c>
      <c r="H34" s="206">
        <f t="shared" si="29"/>
        <v>0.1150997150997151</v>
      </c>
      <c r="I34" s="100">
        <v>2.2471910112359552</v>
      </c>
      <c r="J34" s="206">
        <f t="shared" si="30"/>
        <v>0.12566686425607587</v>
      </c>
      <c r="K34" s="206">
        <f t="shared" si="31"/>
        <v>0.15</v>
      </c>
      <c r="L34" s="206">
        <f t="shared" si="32"/>
        <v>0.11589555657352267</v>
      </c>
      <c r="M34" s="100">
        <v>2.8301886792452833</v>
      </c>
      <c r="N34" s="206">
        <f t="shared" si="33"/>
        <v>0.11362248014660965</v>
      </c>
      <c r="O34" s="206">
        <f t="shared" si="34"/>
        <v>0.10714285714285714</v>
      </c>
      <c r="P34" s="206">
        <f t="shared" si="35"/>
        <v>0.10528778661675246</v>
      </c>
      <c r="Q34" s="100">
        <v>1.6129032258064515</v>
      </c>
      <c r="R34" s="194">
        <v>-0.12264150943396226</v>
      </c>
      <c r="S34" s="194">
        <v>-0.5</v>
      </c>
      <c r="T34" s="195">
        <v>-0.11067193675889328</v>
      </c>
      <c r="U34" s="194">
        <v>-8.8235294117647065E-2</v>
      </c>
      <c r="V34" s="194">
        <v>-0.5</v>
      </c>
      <c r="W34" s="195">
        <v>-7.407407407407407E-2</v>
      </c>
    </row>
    <row r="35" spans="1:23">
      <c r="A35" s="199" t="s">
        <v>150</v>
      </c>
      <c r="B35" s="207">
        <f t="shared" si="24"/>
        <v>3.888888888888889E-2</v>
      </c>
      <c r="C35" s="207">
        <f t="shared" si="25"/>
        <v>4.7619047619047616E-2</v>
      </c>
      <c r="D35" s="207">
        <f t="shared" si="26"/>
        <v>2.8532608695652172E-2</v>
      </c>
      <c r="E35" s="100">
        <v>3.1746031746031744</v>
      </c>
      <c r="F35" s="207">
        <f t="shared" si="27"/>
        <v>5.0847457627118647E-2</v>
      </c>
      <c r="G35" s="207">
        <f t="shared" si="28"/>
        <v>3.5714285714285712E-2</v>
      </c>
      <c r="H35" s="207">
        <f t="shared" si="29"/>
        <v>3.9886039886039885E-2</v>
      </c>
      <c r="I35" s="100">
        <v>1.4492753623188406</v>
      </c>
      <c r="J35" s="207">
        <f t="shared" si="30"/>
        <v>5.1570835803200946E-2</v>
      </c>
      <c r="K35" s="207">
        <f t="shared" si="31"/>
        <v>0.05</v>
      </c>
      <c r="L35" s="207">
        <f t="shared" si="32"/>
        <v>3.9395327530920753E-2</v>
      </c>
      <c r="M35" s="100">
        <v>2.2988505747126435</v>
      </c>
      <c r="N35" s="207">
        <f t="shared" si="33"/>
        <v>5.3756872327428221E-2</v>
      </c>
      <c r="O35" s="207">
        <f t="shared" si="34"/>
        <v>0.10714285714285714</v>
      </c>
      <c r="P35" s="207">
        <f t="shared" si="35"/>
        <v>4.1179223210107627E-2</v>
      </c>
      <c r="Q35" s="100">
        <v>3.4090909090909087</v>
      </c>
      <c r="R35" s="194">
        <v>-0.75</v>
      </c>
      <c r="S35" s="197" t="s">
        <v>117</v>
      </c>
      <c r="T35" s="195">
        <v>-0.75</v>
      </c>
      <c r="U35" s="187">
        <v>0.5</v>
      </c>
      <c r="V35" s="102" t="s">
        <v>117</v>
      </c>
      <c r="W35" s="192">
        <v>0.5</v>
      </c>
    </row>
    <row r="36" spans="1:23">
      <c r="A36" s="200"/>
      <c r="B36" s="208">
        <f t="shared" si="24"/>
        <v>1</v>
      </c>
      <c r="C36" s="208">
        <f t="shared" si="25"/>
        <v>1</v>
      </c>
      <c r="D36" s="208">
        <f t="shared" si="26"/>
        <v>1</v>
      </c>
      <c r="E36" s="105">
        <v>2.5925925925925926</v>
      </c>
      <c r="F36" s="208">
        <f t="shared" si="27"/>
        <v>1</v>
      </c>
      <c r="G36" s="208">
        <f t="shared" si="28"/>
        <v>1</v>
      </c>
      <c r="H36" s="208">
        <f t="shared" si="29"/>
        <v>1</v>
      </c>
      <c r="I36" s="105">
        <v>2.0633750921149594</v>
      </c>
      <c r="J36" s="208">
        <f t="shared" si="30"/>
        <v>1</v>
      </c>
      <c r="K36" s="208">
        <f t="shared" si="31"/>
        <v>1</v>
      </c>
      <c r="L36" s="208">
        <f t="shared" si="32"/>
        <v>1</v>
      </c>
      <c r="M36" s="105">
        <v>2.3710729104919976</v>
      </c>
      <c r="N36" s="208">
        <f t="shared" si="33"/>
        <v>1</v>
      </c>
      <c r="O36" s="208">
        <f t="shared" si="34"/>
        <v>1</v>
      </c>
      <c r="P36" s="208">
        <f t="shared" si="35"/>
        <v>1</v>
      </c>
      <c r="Q36" s="105">
        <v>1.7104459376908978</v>
      </c>
      <c r="R36" s="209">
        <v>-2.9638411381149969E-2</v>
      </c>
      <c r="S36" s="210">
        <v>-0.3</v>
      </c>
      <c r="T36" s="211">
        <v>-2.1071919377004124E-2</v>
      </c>
      <c r="U36" s="212">
        <v>1.0493827160493827E-2</v>
      </c>
      <c r="V36" s="210">
        <v>-0.33333333333333331</v>
      </c>
      <c r="W36" s="211">
        <v>-3.2155797101449272E-2</v>
      </c>
    </row>
    <row r="37" spans="1:23">
      <c r="A37" s="278" t="s">
        <v>159</v>
      </c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</row>
    <row r="38" spans="1:23" ht="15" customHeight="1">
      <c r="A38" s="326" t="s">
        <v>52</v>
      </c>
      <c r="B38" s="323">
        <v>2023</v>
      </c>
      <c r="C38" s="324"/>
      <c r="D38" s="324"/>
      <c r="E38" s="324"/>
      <c r="F38" s="324"/>
      <c r="G38" s="324"/>
      <c r="H38" s="323" t="s">
        <v>104</v>
      </c>
      <c r="I38" s="324"/>
      <c r="J38" s="325"/>
      <c r="K38" s="323" t="s">
        <v>107</v>
      </c>
      <c r="L38" s="324"/>
      <c r="M38" s="325"/>
      <c r="N38"/>
      <c r="O38"/>
      <c r="P38"/>
      <c r="Q38"/>
    </row>
    <row r="39" spans="1:23" ht="33">
      <c r="A39" s="327"/>
      <c r="B39" s="31" t="s">
        <v>19</v>
      </c>
      <c r="C39" s="32" t="s">
        <v>21</v>
      </c>
      <c r="D39" s="32" t="s">
        <v>20</v>
      </c>
      <c r="E39" s="32" t="s">
        <v>118</v>
      </c>
      <c r="F39" s="32" t="s">
        <v>151</v>
      </c>
      <c r="G39" s="32" t="s">
        <v>152</v>
      </c>
      <c r="H39" s="31" t="s">
        <v>19</v>
      </c>
      <c r="I39" s="32" t="s">
        <v>21</v>
      </c>
      <c r="J39" s="33" t="s">
        <v>20</v>
      </c>
      <c r="K39" s="31" t="s">
        <v>19</v>
      </c>
      <c r="L39" s="32" t="s">
        <v>21</v>
      </c>
      <c r="M39" s="33" t="s">
        <v>20</v>
      </c>
      <c r="N39"/>
      <c r="O39"/>
      <c r="P39"/>
      <c r="Q39"/>
    </row>
    <row r="40" spans="1:23">
      <c r="A40" s="34" t="s">
        <v>148</v>
      </c>
      <c r="B40" s="201">
        <v>818</v>
      </c>
      <c r="C40" s="207">
        <v>0.35714285714285715</v>
      </c>
      <c r="D40" s="198">
        <v>1112</v>
      </c>
      <c r="E40" s="223">
        <v>4.5977011494252871</v>
      </c>
      <c r="F40" s="213">
        <f>D40/B40*100</f>
        <v>135.94132029339855</v>
      </c>
      <c r="G40" s="213">
        <f>O20/(O20+P20)*100</f>
        <v>0.89126559714795017</v>
      </c>
      <c r="H40" s="215">
        <v>-3.3333333333333333E-2</v>
      </c>
      <c r="I40" s="194">
        <v>-0.42857142857142855</v>
      </c>
      <c r="J40" s="196">
        <v>-8.8435374149659865E-2</v>
      </c>
      <c r="K40" s="194">
        <v>-5.434782608695652E-2</v>
      </c>
      <c r="L40" s="194">
        <v>-0.75</v>
      </c>
      <c r="M40" s="196">
        <v>-0.17791411042944785</v>
      </c>
      <c r="N40"/>
      <c r="O40"/>
      <c r="P40"/>
      <c r="Q40"/>
    </row>
    <row r="41" spans="1:23">
      <c r="A41" s="34" t="s">
        <v>56</v>
      </c>
      <c r="B41" s="201">
        <v>305</v>
      </c>
      <c r="C41" s="207">
        <v>0.21428571428571427</v>
      </c>
      <c r="D41" s="198">
        <v>453</v>
      </c>
      <c r="E41" s="213">
        <v>1.9672131147540985</v>
      </c>
      <c r="F41" s="223">
        <f t="shared" ref="F41:F46" si="36">D41/B41*100</f>
        <v>148.52459016393442</v>
      </c>
      <c r="G41" s="213">
        <f t="shared" ref="G41:G46" si="37">O21/(O21+P21)*100</f>
        <v>1.3071895424836601</v>
      </c>
      <c r="H41" s="216">
        <v>2.3489932885906041E-2</v>
      </c>
      <c r="I41" s="187">
        <v>1</v>
      </c>
      <c r="J41" s="192">
        <v>6.6666666666666671E-3</v>
      </c>
      <c r="K41" s="187">
        <v>6.6006600660066007E-3</v>
      </c>
      <c r="L41" s="187">
        <v>0.2</v>
      </c>
      <c r="M41" s="195">
        <v>-6.4049586776859499E-2</v>
      </c>
      <c r="N41"/>
      <c r="O41"/>
      <c r="P41"/>
      <c r="Q41"/>
    </row>
    <row r="42" spans="1:23">
      <c r="A42" s="34" t="s">
        <v>57</v>
      </c>
      <c r="B42" s="201">
        <v>124</v>
      </c>
      <c r="C42" s="207">
        <v>7.1428571428571425E-2</v>
      </c>
      <c r="D42" s="198">
        <v>135</v>
      </c>
      <c r="E42" s="213">
        <v>1.6129032258064515</v>
      </c>
      <c r="F42" s="213">
        <f t="shared" si="36"/>
        <v>108.87096774193547</v>
      </c>
      <c r="G42" s="213">
        <f t="shared" si="37"/>
        <v>1.4598540145985401</v>
      </c>
      <c r="H42" s="215">
        <v>-7.4626865671641784E-2</v>
      </c>
      <c r="I42" s="194">
        <v>-0.6</v>
      </c>
      <c r="J42" s="195">
        <v>-6.8965517241379309E-2</v>
      </c>
      <c r="K42" s="194">
        <v>-6.7669172932330823E-2</v>
      </c>
      <c r="L42" s="194">
        <v>-0.33333333333333331</v>
      </c>
      <c r="M42" s="195">
        <v>-2.8776978417266189E-2</v>
      </c>
      <c r="N42"/>
      <c r="O42"/>
      <c r="P42"/>
      <c r="Q42"/>
    </row>
    <row r="43" spans="1:23">
      <c r="A43" s="34" t="s">
        <v>149</v>
      </c>
      <c r="B43" s="201">
        <v>116</v>
      </c>
      <c r="C43" s="207">
        <v>0.14285714285714285</v>
      </c>
      <c r="D43" s="198">
        <v>124</v>
      </c>
      <c r="E43" s="213">
        <v>3.4482758620689653</v>
      </c>
      <c r="F43" s="213">
        <f t="shared" si="36"/>
        <v>106.89655172413792</v>
      </c>
      <c r="G43" s="213">
        <f t="shared" si="37"/>
        <v>3.125</v>
      </c>
      <c r="H43" s="215">
        <v>0</v>
      </c>
      <c r="I43" s="197" t="s">
        <v>117</v>
      </c>
      <c r="J43" s="195">
        <v>-0.25806451612903225</v>
      </c>
      <c r="K43" s="194">
        <v>-0.42499999999999999</v>
      </c>
      <c r="L43" s="197" t="s">
        <v>117</v>
      </c>
      <c r="M43" s="195">
        <v>-0.51063829787234039</v>
      </c>
      <c r="N43"/>
      <c r="O43"/>
      <c r="P43"/>
      <c r="Q43"/>
    </row>
    <row r="44" spans="1:23">
      <c r="A44" s="34" t="s">
        <v>61</v>
      </c>
      <c r="B44" s="201">
        <v>186</v>
      </c>
      <c r="C44" s="207">
        <v>0.10714285714285714</v>
      </c>
      <c r="D44" s="198">
        <v>225</v>
      </c>
      <c r="E44" s="213">
        <v>1.6129032258064515</v>
      </c>
      <c r="F44" s="213">
        <f t="shared" si="36"/>
        <v>120.96774193548387</v>
      </c>
      <c r="G44" s="213">
        <f t="shared" si="37"/>
        <v>1.3157894736842104</v>
      </c>
      <c r="H44" s="215">
        <v>-0.12264150943396226</v>
      </c>
      <c r="I44" s="194">
        <v>-0.5</v>
      </c>
      <c r="J44" s="195">
        <v>-0.11067193675889328</v>
      </c>
      <c r="K44" s="194">
        <v>-8.8235294117647065E-2</v>
      </c>
      <c r="L44" s="194">
        <v>-0.5</v>
      </c>
      <c r="M44" s="195">
        <v>-7.407407407407407E-2</v>
      </c>
      <c r="N44"/>
      <c r="O44"/>
      <c r="P44"/>
      <c r="Q44"/>
    </row>
    <row r="45" spans="1:23">
      <c r="A45" s="34" t="s">
        <v>150</v>
      </c>
      <c r="B45" s="201">
        <v>88</v>
      </c>
      <c r="C45" s="207">
        <v>0.10714285714285714</v>
      </c>
      <c r="D45" s="198">
        <v>88</v>
      </c>
      <c r="E45" s="213">
        <v>3.4090909090909087</v>
      </c>
      <c r="F45" s="213">
        <f t="shared" si="36"/>
        <v>100</v>
      </c>
      <c r="G45" s="223">
        <f>O25/(O25+P25)*100</f>
        <v>3.296703296703297</v>
      </c>
      <c r="H45" s="217">
        <v>-0.75</v>
      </c>
      <c r="I45" s="218" t="s">
        <v>117</v>
      </c>
      <c r="J45" s="219">
        <v>-0.75</v>
      </c>
      <c r="K45" s="220">
        <v>0.5</v>
      </c>
      <c r="L45" s="221" t="s">
        <v>117</v>
      </c>
      <c r="M45" s="222">
        <v>0.5</v>
      </c>
      <c r="N45"/>
      <c r="O45"/>
      <c r="P45"/>
      <c r="Q45"/>
    </row>
    <row r="46" spans="1:23">
      <c r="A46" s="35"/>
      <c r="B46" s="179">
        <f>SUM(B40:B45)</f>
        <v>1637</v>
      </c>
      <c r="C46" s="208">
        <f>SUM(C40:C45)</f>
        <v>0.99999999999999978</v>
      </c>
      <c r="D46" s="180">
        <f>SUM(D40:D45)</f>
        <v>2137</v>
      </c>
      <c r="E46" s="214">
        <v>1.7104459376908978</v>
      </c>
      <c r="F46" s="214">
        <f t="shared" si="36"/>
        <v>130.54367745876604</v>
      </c>
      <c r="G46" s="214">
        <f t="shared" si="37"/>
        <v>1.2933025404157044</v>
      </c>
      <c r="H46" s="209">
        <v>-2.9638411381149969E-2</v>
      </c>
      <c r="I46" s="210">
        <v>-0.3</v>
      </c>
      <c r="J46" s="211">
        <v>-2.1071919377004124E-2</v>
      </c>
      <c r="K46" s="212">
        <v>1.0493827160493827E-2</v>
      </c>
      <c r="L46" s="210">
        <v>-0.33333333333333331</v>
      </c>
      <c r="M46" s="211">
        <v>-3.2155797101449272E-2</v>
      </c>
      <c r="N46"/>
      <c r="O46"/>
      <c r="P46"/>
      <c r="Q46"/>
    </row>
    <row r="47" spans="1:23">
      <c r="A47" s="278" t="s">
        <v>160</v>
      </c>
      <c r="B47" s="279"/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279"/>
      <c r="V47" s="279"/>
      <c r="W47" s="279"/>
    </row>
    <row r="48" spans="1:23">
      <c r="A48" s="326" t="s">
        <v>157</v>
      </c>
      <c r="B48" s="323">
        <v>2023</v>
      </c>
      <c r="C48" s="324"/>
      <c r="D48" s="324"/>
      <c r="E48" s="324"/>
      <c r="F48" s="325"/>
      <c r="H48" s="233"/>
      <c r="I48" s="233"/>
      <c r="J48" s="233"/>
      <c r="K48" s="233"/>
      <c r="L48" s="233"/>
      <c r="M48" s="233"/>
      <c r="Q48"/>
    </row>
    <row r="49" spans="1:13" ht="22.5">
      <c r="A49" s="327" t="s">
        <v>157</v>
      </c>
      <c r="B49" s="31" t="s">
        <v>19</v>
      </c>
      <c r="C49" s="32" t="s">
        <v>20</v>
      </c>
      <c r="D49" s="32" t="s">
        <v>118</v>
      </c>
      <c r="E49" s="32" t="s">
        <v>151</v>
      </c>
      <c r="F49" s="33" t="s">
        <v>114</v>
      </c>
      <c r="H49" s="233"/>
      <c r="I49" s="233"/>
      <c r="J49" s="234" t="s">
        <v>21</v>
      </c>
      <c r="K49" s="233"/>
      <c r="L49" s="233"/>
      <c r="M49" s="233"/>
    </row>
    <row r="50" spans="1:13">
      <c r="A50" s="34" t="s">
        <v>153</v>
      </c>
      <c r="B50" s="201">
        <v>197</v>
      </c>
      <c r="C50" s="198">
        <v>292</v>
      </c>
      <c r="D50" s="231">
        <f>J50/B50*100</f>
        <v>3.5532994923857872</v>
      </c>
      <c r="E50" s="231">
        <f>C50/B50*100</f>
        <v>148.2233502538071</v>
      </c>
      <c r="F50" s="232">
        <f>J50/(J50+C50)*100</f>
        <v>2.3411371237458192</v>
      </c>
      <c r="H50" s="233"/>
      <c r="I50" s="235">
        <f>B50/$B$46</f>
        <v>0.12034208918753818</v>
      </c>
      <c r="J50" s="236">
        <v>7</v>
      </c>
      <c r="K50" s="233"/>
      <c r="L50" s="233"/>
      <c r="M50" s="233"/>
    </row>
    <row r="51" spans="1:13">
      <c r="A51" s="34" t="s">
        <v>154</v>
      </c>
      <c r="B51" s="201">
        <v>101</v>
      </c>
      <c r="C51" s="198">
        <v>146</v>
      </c>
      <c r="D51" s="224">
        <f>J51/B51*100</f>
        <v>0.99009900990099009</v>
      </c>
      <c r="E51" s="224">
        <f>C51/B51*100</f>
        <v>144.55445544554456</v>
      </c>
      <c r="F51" s="225">
        <f>J51/(J51+C51)*100</f>
        <v>0.68027210884353739</v>
      </c>
      <c r="H51" s="233"/>
      <c r="I51" s="235">
        <f t="shared" ref="I51:I53" si="38">B51/$B$46</f>
        <v>6.1698228466707389E-2</v>
      </c>
      <c r="J51" s="236">
        <v>1</v>
      </c>
      <c r="K51" s="233"/>
      <c r="L51" s="233"/>
      <c r="M51" s="233"/>
    </row>
    <row r="52" spans="1:13">
      <c r="A52" s="34" t="s">
        <v>155</v>
      </c>
      <c r="B52" s="201">
        <v>36</v>
      </c>
      <c r="C52" s="198">
        <v>39</v>
      </c>
      <c r="D52" s="224">
        <f>J52/B52*100</f>
        <v>0</v>
      </c>
      <c r="E52" s="224">
        <f>C52/B52*100</f>
        <v>108.33333333333333</v>
      </c>
      <c r="F52" s="225">
        <f>J52/(J52+C52)*100</f>
        <v>0</v>
      </c>
      <c r="H52" s="233"/>
      <c r="I52" s="235">
        <f t="shared" si="38"/>
        <v>2.1991447770311544E-2</v>
      </c>
      <c r="J52" s="236">
        <v>0</v>
      </c>
      <c r="K52" s="233"/>
      <c r="L52" s="233"/>
      <c r="M52" s="233"/>
    </row>
    <row r="53" spans="1:13">
      <c r="A53" s="226" t="s">
        <v>156</v>
      </c>
      <c r="B53" s="227">
        <v>534</v>
      </c>
      <c r="C53" s="228">
        <v>688</v>
      </c>
      <c r="D53" s="229">
        <f>J53/B53*100</f>
        <v>2.4344569288389515</v>
      </c>
      <c r="E53" s="229">
        <f>C53/B53*100</f>
        <v>128.83895131086143</v>
      </c>
      <c r="F53" s="230">
        <f>J53/(J53+C53)*100</f>
        <v>1.8544935805991443</v>
      </c>
      <c r="H53" s="233"/>
      <c r="I53" s="235">
        <f t="shared" si="38"/>
        <v>0.32620647525962126</v>
      </c>
      <c r="J53" s="236">
        <v>13</v>
      </c>
      <c r="K53" s="233"/>
      <c r="L53" s="233"/>
      <c r="M53" s="233"/>
    </row>
    <row r="54" spans="1:13">
      <c r="H54" s="233"/>
      <c r="I54" s="233"/>
      <c r="J54" s="233"/>
      <c r="K54" s="233"/>
      <c r="L54" s="233"/>
      <c r="M54" s="233"/>
    </row>
    <row r="55" spans="1:13">
      <c r="H55" s="233"/>
      <c r="I55" s="233"/>
      <c r="J55" s="233"/>
      <c r="K55" s="233"/>
      <c r="L55" s="233"/>
      <c r="M55" s="233"/>
    </row>
  </sheetData>
  <sheetProtection algorithmName="SHA-512" hashValue="dai3rasBfq9eqFY4EdWyPiRCGD4hFpIUUVgsJhHSXC2UAwUlwJEsfYV9PJJeVr7qoTv3EL+we8lYNguHio+/bQ==" saltValue="uwjhnO0L3rdDBDauBB8oIw==" spinCount="100000" sheet="1" objects="1" scenarios="1"/>
  <mergeCells count="31">
    <mergeCell ref="A1:W1"/>
    <mergeCell ref="A2:W2"/>
    <mergeCell ref="A3:A4"/>
    <mergeCell ref="B3:E3"/>
    <mergeCell ref="F3:I3"/>
    <mergeCell ref="J3:M3"/>
    <mergeCell ref="N3:Q3"/>
    <mergeCell ref="R3:T3"/>
    <mergeCell ref="U3:W3"/>
    <mergeCell ref="R18:T18"/>
    <mergeCell ref="U18:W18"/>
    <mergeCell ref="A28:A29"/>
    <mergeCell ref="B28:E28"/>
    <mergeCell ref="F28:I28"/>
    <mergeCell ref="J28:M28"/>
    <mergeCell ref="N28:Q28"/>
    <mergeCell ref="R28:T28"/>
    <mergeCell ref="U28:W28"/>
    <mergeCell ref="A18:A19"/>
    <mergeCell ref="B18:E18"/>
    <mergeCell ref="F18:I18"/>
    <mergeCell ref="J18:M18"/>
    <mergeCell ref="N18:Q18"/>
    <mergeCell ref="A37:W37"/>
    <mergeCell ref="A47:W47"/>
    <mergeCell ref="K38:M38"/>
    <mergeCell ref="A48:A49"/>
    <mergeCell ref="B48:F48"/>
    <mergeCell ref="H38:J38"/>
    <mergeCell ref="A38:A39"/>
    <mergeCell ref="B38:G38"/>
  </mergeCells>
  <pageMargins left="0.7" right="0.7" top="0.75" bottom="0.75" header="0.3" footer="0.3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"/>
  <sheetViews>
    <sheetView zoomScaleNormal="100" workbookViewId="0">
      <selection sqref="A1:M1"/>
    </sheetView>
  </sheetViews>
  <sheetFormatPr defaultRowHeight="15"/>
  <cols>
    <col min="2" max="13" width="9.7109375" customWidth="1"/>
  </cols>
  <sheetData>
    <row r="1" spans="1:15" ht="33" customHeight="1">
      <c r="A1" s="258" t="s">
        <v>167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</row>
    <row r="2" spans="1:15" ht="27.75" customHeight="1">
      <c r="A2" s="262" t="s">
        <v>73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</row>
    <row r="3" spans="1:15" ht="45.75" hidden="1" customHeight="1">
      <c r="A3" s="264" t="s">
        <v>22</v>
      </c>
      <c r="B3" s="260">
        <v>2019</v>
      </c>
      <c r="C3" s="261"/>
      <c r="D3" s="260" t="s">
        <v>106</v>
      </c>
      <c r="E3" s="261"/>
      <c r="F3" s="260">
        <v>2022</v>
      </c>
      <c r="G3" s="261"/>
      <c r="H3" s="260">
        <v>2023</v>
      </c>
      <c r="I3" s="261"/>
      <c r="J3" s="260" t="s">
        <v>104</v>
      </c>
      <c r="K3" s="261"/>
      <c r="L3" s="260" t="s">
        <v>107</v>
      </c>
      <c r="M3" s="261"/>
    </row>
    <row r="4" spans="1:15" hidden="1">
      <c r="A4" s="265"/>
      <c r="B4" s="5" t="s">
        <v>21</v>
      </c>
      <c r="C4" s="5" t="s">
        <v>20</v>
      </c>
      <c r="D4" s="5" t="s">
        <v>21</v>
      </c>
      <c r="E4" s="5" t="s">
        <v>20</v>
      </c>
      <c r="F4" s="5" t="s">
        <v>21</v>
      </c>
      <c r="G4" s="5" t="s">
        <v>20</v>
      </c>
      <c r="H4" s="5" t="s">
        <v>21</v>
      </c>
      <c r="I4" s="5" t="s">
        <v>20</v>
      </c>
      <c r="J4" s="5" t="s">
        <v>21</v>
      </c>
      <c r="K4" s="5" t="s">
        <v>20</v>
      </c>
      <c r="L4" s="5" t="s">
        <v>21</v>
      </c>
      <c r="M4" s="5" t="s">
        <v>20</v>
      </c>
    </row>
    <row r="5" spans="1:15" hidden="1">
      <c r="A5" s="1" t="s">
        <v>23</v>
      </c>
      <c r="B5" s="3">
        <v>11</v>
      </c>
      <c r="C5" s="3">
        <v>913</v>
      </c>
      <c r="D5" s="3">
        <v>5</v>
      </c>
      <c r="E5" s="3">
        <v>681</v>
      </c>
      <c r="F5" s="3">
        <v>8</v>
      </c>
      <c r="G5" s="3">
        <v>878</v>
      </c>
      <c r="H5" s="111">
        <v>2</v>
      </c>
      <c r="I5" s="6">
        <v>897</v>
      </c>
      <c r="J5" s="114">
        <f>(H5-F5)/F5</f>
        <v>-0.75</v>
      </c>
      <c r="K5" s="114">
        <f>(I5-G5)/G5</f>
        <v>2.164009111617312E-2</v>
      </c>
      <c r="L5" s="114">
        <f>(H5-B5)/B5</f>
        <v>-0.81818181818181823</v>
      </c>
      <c r="M5" s="114">
        <f>(I5-C5)/C5</f>
        <v>-1.7524644030668127E-2</v>
      </c>
      <c r="O5" s="109"/>
    </row>
    <row r="6" spans="1:15" hidden="1">
      <c r="A6" s="1" t="s">
        <v>24</v>
      </c>
      <c r="B6" s="3">
        <v>31</v>
      </c>
      <c r="C6" s="3">
        <v>1295</v>
      </c>
      <c r="D6" s="89">
        <v>23</v>
      </c>
      <c r="E6" s="3">
        <v>1074</v>
      </c>
      <c r="F6" s="3">
        <v>32</v>
      </c>
      <c r="G6" s="3">
        <v>1305</v>
      </c>
      <c r="H6" s="6">
        <v>26</v>
      </c>
      <c r="I6" s="6">
        <v>1240</v>
      </c>
      <c r="J6" s="114">
        <f t="shared" ref="J6:K7" si="0">(H6-F6)/F6</f>
        <v>-0.1875</v>
      </c>
      <c r="K6" s="114">
        <f t="shared" si="0"/>
        <v>-4.9808429118773943E-2</v>
      </c>
      <c r="L6" s="114">
        <f t="shared" ref="L6:M7" si="1">(H6-B6)/B6</f>
        <v>-0.16129032258064516</v>
      </c>
      <c r="M6" s="114">
        <f t="shared" si="1"/>
        <v>-4.2471042471042469E-2</v>
      </c>
      <c r="O6" s="109"/>
    </row>
    <row r="7" spans="1:15" hidden="1">
      <c r="A7" s="1" t="s">
        <v>13</v>
      </c>
      <c r="B7" s="3">
        <v>42</v>
      </c>
      <c r="C7" s="3">
        <v>2208</v>
      </c>
      <c r="D7" s="3">
        <f t="shared" ref="D7:I7" si="2">SUM(D5:D6)</f>
        <v>28</v>
      </c>
      <c r="E7" s="3">
        <f t="shared" si="2"/>
        <v>1755</v>
      </c>
      <c r="F7" s="3">
        <f t="shared" si="2"/>
        <v>40</v>
      </c>
      <c r="G7" s="3">
        <f t="shared" si="2"/>
        <v>2183</v>
      </c>
      <c r="H7" s="6">
        <f t="shared" si="2"/>
        <v>28</v>
      </c>
      <c r="I7" s="6">
        <f t="shared" si="2"/>
        <v>2137</v>
      </c>
      <c r="J7" s="114">
        <f t="shared" si="0"/>
        <v>-0.3</v>
      </c>
      <c r="K7" s="114">
        <f t="shared" si="0"/>
        <v>-2.1071919377004124E-2</v>
      </c>
      <c r="L7" s="114">
        <f t="shared" si="1"/>
        <v>-0.33333333333333331</v>
      </c>
      <c r="M7" s="114">
        <f t="shared" si="1"/>
        <v>-3.2155797101449272E-2</v>
      </c>
      <c r="O7" s="109"/>
    </row>
    <row r="8" spans="1:15" ht="13.5" hidden="1" customHeight="1"/>
    <row r="9" spans="1:15" hidden="1">
      <c r="A9" s="117"/>
      <c r="B9" s="118">
        <f>B5/B$7</f>
        <v>0.26190476190476192</v>
      </c>
      <c r="C9" s="118">
        <f t="shared" ref="C9:I9" si="3">C5/C$7</f>
        <v>0.41349637681159418</v>
      </c>
      <c r="D9" s="118"/>
      <c r="E9" s="118"/>
      <c r="F9" s="118">
        <f t="shared" si="3"/>
        <v>0.2</v>
      </c>
      <c r="G9" s="118">
        <f t="shared" si="3"/>
        <v>0.40219880897846999</v>
      </c>
      <c r="H9" s="118">
        <f t="shared" si="3"/>
        <v>7.1428571428571425E-2</v>
      </c>
      <c r="I9" s="118">
        <f t="shared" si="3"/>
        <v>0.41974730931211979</v>
      </c>
      <c r="J9" s="117"/>
      <c r="K9" s="117"/>
      <c r="L9" s="117"/>
      <c r="M9" s="117"/>
    </row>
    <row r="10" spans="1:15" hidden="1">
      <c r="A10" s="117"/>
      <c r="B10" s="118">
        <f>B6/B$7</f>
        <v>0.73809523809523814</v>
      </c>
      <c r="C10" s="118">
        <f t="shared" ref="C10:I10" si="4">C6/C$7</f>
        <v>0.58650362318840576</v>
      </c>
      <c r="D10" s="118"/>
      <c r="E10" s="118"/>
      <c r="F10" s="118">
        <f t="shared" si="4"/>
        <v>0.8</v>
      </c>
      <c r="G10" s="118">
        <f t="shared" si="4"/>
        <v>0.59780119102152995</v>
      </c>
      <c r="H10" s="118">
        <f t="shared" si="4"/>
        <v>0.9285714285714286</v>
      </c>
      <c r="I10" s="118">
        <f t="shared" si="4"/>
        <v>0.58025269068788021</v>
      </c>
      <c r="J10" s="117"/>
      <c r="K10" s="117"/>
      <c r="L10" s="117"/>
      <c r="M10" s="117"/>
    </row>
    <row r="11" spans="1:15" hidden="1">
      <c r="G11" s="46"/>
      <c r="H11" s="47"/>
    </row>
    <row r="12" spans="1:15" hidden="1"/>
    <row r="13" spans="1:15">
      <c r="A13" s="264" t="s">
        <v>22</v>
      </c>
      <c r="B13" s="260">
        <v>2019</v>
      </c>
      <c r="C13" s="261"/>
      <c r="D13" s="260" t="s">
        <v>106</v>
      </c>
      <c r="E13" s="261"/>
      <c r="F13" s="260">
        <v>2022</v>
      </c>
      <c r="G13" s="261"/>
      <c r="H13" s="260">
        <v>2023</v>
      </c>
      <c r="I13" s="261"/>
      <c r="J13" s="260" t="s">
        <v>104</v>
      </c>
      <c r="K13" s="261"/>
      <c r="L13" s="260" t="s">
        <v>107</v>
      </c>
      <c r="M13" s="261"/>
    </row>
    <row r="14" spans="1:15">
      <c r="A14" s="265"/>
      <c r="B14" s="5" t="s">
        <v>21</v>
      </c>
      <c r="C14" s="5" t="s">
        <v>20</v>
      </c>
      <c r="D14" s="5" t="s">
        <v>21</v>
      </c>
      <c r="E14" s="5" t="s">
        <v>20</v>
      </c>
      <c r="F14" s="5" t="s">
        <v>21</v>
      </c>
      <c r="G14" s="5" t="s">
        <v>20</v>
      </c>
      <c r="H14" s="5" t="s">
        <v>21</v>
      </c>
      <c r="I14" s="5" t="s">
        <v>20</v>
      </c>
      <c r="J14" s="5" t="s">
        <v>21</v>
      </c>
      <c r="K14" s="5" t="s">
        <v>20</v>
      </c>
      <c r="L14" s="5" t="s">
        <v>21</v>
      </c>
      <c r="M14" s="5" t="s">
        <v>20</v>
      </c>
    </row>
    <row r="15" spans="1:15">
      <c r="A15" s="1" t="s">
        <v>23</v>
      </c>
      <c r="B15" s="3">
        <v>11</v>
      </c>
      <c r="C15" s="3">
        <v>913</v>
      </c>
      <c r="D15" s="3">
        <v>5</v>
      </c>
      <c r="E15" s="3">
        <v>681</v>
      </c>
      <c r="F15" s="3">
        <v>8</v>
      </c>
      <c r="G15" s="3">
        <v>878</v>
      </c>
      <c r="H15" s="188">
        <f>H5/$H$7</f>
        <v>7.1428571428571425E-2</v>
      </c>
      <c r="I15" s="116">
        <v>897</v>
      </c>
      <c r="J15" s="114">
        <v>-0.75</v>
      </c>
      <c r="K15" s="114">
        <v>2.164009111617312E-2</v>
      </c>
      <c r="L15" s="114">
        <v>-0.81818181818181823</v>
      </c>
      <c r="M15" s="114">
        <v>-1.7524644030668127E-2</v>
      </c>
    </row>
    <row r="16" spans="1:15">
      <c r="A16" s="1" t="s">
        <v>24</v>
      </c>
      <c r="B16" s="3">
        <v>31</v>
      </c>
      <c r="C16" s="3">
        <v>1295</v>
      </c>
      <c r="D16" s="89">
        <v>23</v>
      </c>
      <c r="E16" s="3">
        <v>1074</v>
      </c>
      <c r="F16" s="3">
        <v>32</v>
      </c>
      <c r="G16" s="3">
        <v>1305</v>
      </c>
      <c r="H16" s="188">
        <f>H6/$H$7</f>
        <v>0.9285714285714286</v>
      </c>
      <c r="I16" s="116">
        <v>1240</v>
      </c>
      <c r="J16" s="114">
        <v>-0.1875</v>
      </c>
      <c r="K16" s="114">
        <v>-4.9808429118773943E-2</v>
      </c>
      <c r="L16" s="114">
        <v>-0.16129032258064516</v>
      </c>
      <c r="M16" s="114">
        <v>-4.2471042471042469E-2</v>
      </c>
    </row>
    <row r="17" spans="1:13">
      <c r="A17" s="1" t="s">
        <v>13</v>
      </c>
      <c r="B17" s="3">
        <v>42</v>
      </c>
      <c r="C17" s="3">
        <v>2208</v>
      </c>
      <c r="D17" s="3">
        <v>28</v>
      </c>
      <c r="E17" s="3">
        <v>1755</v>
      </c>
      <c r="F17" s="3">
        <v>40</v>
      </c>
      <c r="G17" s="3">
        <v>2183</v>
      </c>
      <c r="H17" s="6">
        <v>28</v>
      </c>
      <c r="I17" s="6">
        <v>2137</v>
      </c>
      <c r="J17" s="114">
        <v>-0.3</v>
      </c>
      <c r="K17" s="114">
        <v>-2.1071919377004124E-2</v>
      </c>
      <c r="L17" s="114">
        <v>-0.33333333333333331</v>
      </c>
      <c r="M17" s="114">
        <v>-3.2155797101449272E-2</v>
      </c>
    </row>
  </sheetData>
  <sheetProtection algorithmName="SHA-512" hashValue="fhOS0BX40S0e0NdOJX6AzNLWRKT8gWrNtgocsjmd/OV3eDKw9cVEANZxWfpmhPNdw5/NHVujSyGnnOshSloaPQ==" saltValue="d66aoKnzvqUd+6NUYL7mGQ==" spinCount="100000" sheet="1" objects="1" scenarios="1"/>
  <mergeCells count="16">
    <mergeCell ref="J13:K13"/>
    <mergeCell ref="L13:M13"/>
    <mergeCell ref="A13:A14"/>
    <mergeCell ref="B13:C13"/>
    <mergeCell ref="D13:E13"/>
    <mergeCell ref="F13:G13"/>
    <mergeCell ref="H13:I13"/>
    <mergeCell ref="L3:M3"/>
    <mergeCell ref="A2:M2"/>
    <mergeCell ref="A1:M1"/>
    <mergeCell ref="A3:A4"/>
    <mergeCell ref="B3:C3"/>
    <mergeCell ref="F3:G3"/>
    <mergeCell ref="H3:I3"/>
    <mergeCell ref="J3:K3"/>
    <mergeCell ref="D3:E3"/>
  </mergeCell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0"/>
  <sheetViews>
    <sheetView zoomScaleNormal="100" workbookViewId="0">
      <selection activeCell="F26" sqref="F26"/>
    </sheetView>
  </sheetViews>
  <sheetFormatPr defaultRowHeight="15"/>
  <cols>
    <col min="2" max="5" width="0" hidden="1" customWidth="1"/>
  </cols>
  <sheetData>
    <row r="1" spans="1:19" ht="33" customHeight="1">
      <c r="A1" s="266" t="s">
        <v>168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</row>
    <row r="2" spans="1:19" ht="27.75" customHeight="1">
      <c r="A2" s="267" t="s">
        <v>73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</row>
    <row r="3" spans="1:19" ht="26.25" hidden="1" customHeight="1">
      <c r="A3" s="264" t="s">
        <v>25</v>
      </c>
      <c r="B3" s="260">
        <v>2017</v>
      </c>
      <c r="C3" s="261"/>
      <c r="D3" s="260">
        <v>2018</v>
      </c>
      <c r="E3" s="261"/>
      <c r="F3" s="260">
        <v>2019</v>
      </c>
      <c r="G3" s="261"/>
      <c r="H3" s="260" t="s">
        <v>106</v>
      </c>
      <c r="I3" s="261"/>
      <c r="J3" s="260">
        <v>2022</v>
      </c>
      <c r="K3" s="261"/>
      <c r="L3" s="260">
        <v>2023</v>
      </c>
      <c r="M3" s="261"/>
      <c r="N3" s="260" t="s">
        <v>104</v>
      </c>
      <c r="O3" s="261"/>
      <c r="P3" s="268" t="s">
        <v>107</v>
      </c>
      <c r="Q3" s="269"/>
    </row>
    <row r="4" spans="1:19" hidden="1">
      <c r="A4" s="265"/>
      <c r="B4" s="5" t="s">
        <v>21</v>
      </c>
      <c r="C4" s="5" t="s">
        <v>20</v>
      </c>
      <c r="D4" s="5" t="s">
        <v>21</v>
      </c>
      <c r="E4" s="5" t="s">
        <v>20</v>
      </c>
      <c r="F4" s="5" t="s">
        <v>21</v>
      </c>
      <c r="G4" s="5" t="s">
        <v>20</v>
      </c>
      <c r="H4" s="5" t="s">
        <v>21</v>
      </c>
      <c r="I4" s="5" t="s">
        <v>20</v>
      </c>
      <c r="J4" s="5" t="s">
        <v>21</v>
      </c>
      <c r="K4" s="5" t="s">
        <v>20</v>
      </c>
      <c r="L4" s="5" t="s">
        <v>21</v>
      </c>
      <c r="M4" s="5" t="s">
        <v>20</v>
      </c>
      <c r="N4" s="5" t="s">
        <v>21</v>
      </c>
      <c r="O4" s="5" t="s">
        <v>20</v>
      </c>
      <c r="P4" s="5" t="s">
        <v>21</v>
      </c>
      <c r="Q4" s="5" t="s">
        <v>20</v>
      </c>
    </row>
    <row r="5" spans="1:19" hidden="1">
      <c r="A5" s="10" t="s">
        <v>26</v>
      </c>
      <c r="B5" s="7">
        <v>4</v>
      </c>
      <c r="C5" s="7">
        <v>606</v>
      </c>
      <c r="D5" s="7">
        <v>8</v>
      </c>
      <c r="E5" s="7">
        <v>649</v>
      </c>
      <c r="F5" s="36">
        <v>10</v>
      </c>
      <c r="G5" s="36">
        <v>633</v>
      </c>
      <c r="H5" s="36">
        <v>3</v>
      </c>
      <c r="I5" s="36">
        <v>502</v>
      </c>
      <c r="J5" s="37">
        <v>7</v>
      </c>
      <c r="K5" s="37">
        <v>633</v>
      </c>
      <c r="L5" s="112">
        <v>1</v>
      </c>
      <c r="M5" s="37">
        <v>626</v>
      </c>
      <c r="N5" s="8">
        <f>(L5-J5)/J5</f>
        <v>-0.8571428571428571</v>
      </c>
      <c r="O5" s="8">
        <f>(M5-K5)/K5</f>
        <v>-1.1058451816745656E-2</v>
      </c>
      <c r="P5" s="8">
        <f t="shared" ref="P5:Q9" si="0">(L5-F5)/F5</f>
        <v>-0.9</v>
      </c>
      <c r="Q5" s="8">
        <f t="shared" si="0"/>
        <v>-1.1058451816745656E-2</v>
      </c>
    </row>
    <row r="6" spans="1:19" hidden="1">
      <c r="A6" s="10" t="s">
        <v>76</v>
      </c>
      <c r="B6" s="7">
        <v>24</v>
      </c>
      <c r="C6" s="7">
        <v>1267</v>
      </c>
      <c r="D6" s="7">
        <v>15</v>
      </c>
      <c r="E6" s="7">
        <v>1156</v>
      </c>
      <c r="F6" s="36">
        <v>19</v>
      </c>
      <c r="G6" s="36">
        <v>1138</v>
      </c>
      <c r="H6" s="36">
        <v>11</v>
      </c>
      <c r="I6" s="36">
        <v>921</v>
      </c>
      <c r="J6" s="37">
        <v>14</v>
      </c>
      <c r="K6" s="37">
        <v>1172</v>
      </c>
      <c r="L6" s="37">
        <v>16</v>
      </c>
      <c r="M6" s="37">
        <v>1127</v>
      </c>
      <c r="N6" s="8">
        <f t="shared" ref="N6:O9" si="1">(L6-J6)/J6</f>
        <v>0.14285714285714285</v>
      </c>
      <c r="O6" s="8">
        <f t="shared" si="1"/>
        <v>-3.839590443686007E-2</v>
      </c>
      <c r="P6" s="8">
        <f t="shared" si="0"/>
        <v>-0.15789473684210525</v>
      </c>
      <c r="Q6" s="8">
        <f t="shared" si="0"/>
        <v>-9.6660808435852369E-3</v>
      </c>
      <c r="S6" s="75"/>
    </row>
    <row r="7" spans="1:19" hidden="1">
      <c r="A7" s="10" t="s">
        <v>77</v>
      </c>
      <c r="B7" s="7">
        <v>18</v>
      </c>
      <c r="C7" s="7">
        <v>454</v>
      </c>
      <c r="D7" s="7">
        <v>11</v>
      </c>
      <c r="E7" s="7">
        <v>400</v>
      </c>
      <c r="F7" s="36">
        <v>12</v>
      </c>
      <c r="G7" s="36">
        <v>398</v>
      </c>
      <c r="H7" s="90">
        <v>14</v>
      </c>
      <c r="I7" s="36">
        <v>321</v>
      </c>
      <c r="J7" s="37">
        <v>19</v>
      </c>
      <c r="K7" s="37">
        <v>360</v>
      </c>
      <c r="L7" s="37">
        <v>11</v>
      </c>
      <c r="M7" s="37">
        <v>368</v>
      </c>
      <c r="N7" s="8">
        <f t="shared" si="1"/>
        <v>-0.42105263157894735</v>
      </c>
      <c r="O7" s="8">
        <f t="shared" si="1"/>
        <v>2.2222222222222223E-2</v>
      </c>
      <c r="P7" s="8">
        <f t="shared" si="0"/>
        <v>-8.3333333333333329E-2</v>
      </c>
      <c r="Q7" s="8">
        <f t="shared" si="0"/>
        <v>-7.5376884422110546E-2</v>
      </c>
    </row>
    <row r="8" spans="1:19" hidden="1">
      <c r="A8" s="10" t="s">
        <v>1</v>
      </c>
      <c r="B8" s="7"/>
      <c r="C8" s="7"/>
      <c r="D8" s="7"/>
      <c r="E8" s="7"/>
      <c r="F8" s="113">
        <v>1</v>
      </c>
      <c r="G8" s="36">
        <v>39</v>
      </c>
      <c r="H8" s="36">
        <v>0</v>
      </c>
      <c r="I8" s="36">
        <v>11</v>
      </c>
      <c r="J8" s="37">
        <v>0</v>
      </c>
      <c r="K8" s="37">
        <v>18</v>
      </c>
      <c r="L8" s="37">
        <v>0</v>
      </c>
      <c r="M8" s="37">
        <v>16</v>
      </c>
      <c r="N8" s="8"/>
      <c r="O8" s="8">
        <f t="shared" si="1"/>
        <v>-0.1111111111111111</v>
      </c>
      <c r="P8" s="8">
        <f t="shared" si="0"/>
        <v>-1</v>
      </c>
      <c r="Q8" s="8">
        <f t="shared" si="0"/>
        <v>-0.58974358974358976</v>
      </c>
    </row>
    <row r="9" spans="1:19" hidden="1">
      <c r="A9" s="10" t="s">
        <v>13</v>
      </c>
      <c r="B9" s="9">
        <f>SUM(B5:B7)</f>
        <v>46</v>
      </c>
      <c r="C9" s="9">
        <f>SUM(C5:C7)</f>
        <v>2327</v>
      </c>
      <c r="D9" s="9">
        <f>SUM(D5:D7)</f>
        <v>34</v>
      </c>
      <c r="E9" s="9">
        <f>SUM(E5:E7)</f>
        <v>2205</v>
      </c>
      <c r="F9" s="36">
        <f>SUM(F5:F8)</f>
        <v>42</v>
      </c>
      <c r="G9" s="36">
        <f>SUM(G5:G8)</f>
        <v>2208</v>
      </c>
      <c r="H9" s="36">
        <f>SUM(H5:H8)</f>
        <v>28</v>
      </c>
      <c r="I9" s="36">
        <f>SUM(I5:I8)</f>
        <v>1755</v>
      </c>
      <c r="J9" s="36">
        <f t="shared" ref="J9:K9" si="2">SUM(J5:J8)</f>
        <v>40</v>
      </c>
      <c r="K9" s="36">
        <f t="shared" si="2"/>
        <v>2183</v>
      </c>
      <c r="L9" s="36">
        <f t="shared" ref="L9:M9" si="3">SUM(L5:L8)</f>
        <v>28</v>
      </c>
      <c r="M9" s="36">
        <f t="shared" si="3"/>
        <v>2137</v>
      </c>
      <c r="N9" s="8">
        <f t="shared" si="1"/>
        <v>-0.3</v>
      </c>
      <c r="O9" s="8">
        <f t="shared" si="1"/>
        <v>-2.1071919377004124E-2</v>
      </c>
      <c r="P9" s="8">
        <f t="shared" si="0"/>
        <v>-0.33333333333333331</v>
      </c>
      <c r="Q9" s="8">
        <f t="shared" si="0"/>
        <v>-3.2155797101449272E-2</v>
      </c>
    </row>
    <row r="10" spans="1:19" hidden="1"/>
    <row r="11" spans="1:19" hidden="1">
      <c r="F11" s="11">
        <f>F5/F$9</f>
        <v>0.23809523809523808</v>
      </c>
      <c r="G11" s="11">
        <f>G5/G$9</f>
        <v>0.28668478260869568</v>
      </c>
      <c r="H11" s="11"/>
      <c r="I11" s="11"/>
      <c r="J11" s="11">
        <f>J5/J$9</f>
        <v>0.17499999999999999</v>
      </c>
      <c r="K11" s="11">
        <f t="shared" ref="K11:M11" si="4">K5/K$9</f>
        <v>0.28996793403573062</v>
      </c>
      <c r="L11" s="11">
        <f t="shared" si="4"/>
        <v>3.5714285714285712E-2</v>
      </c>
      <c r="M11" s="11">
        <f t="shared" si="4"/>
        <v>0.29293401965372018</v>
      </c>
    </row>
    <row r="12" spans="1:19" hidden="1">
      <c r="F12" s="11">
        <f t="shared" ref="F12:F14" si="5">F6/F$9</f>
        <v>0.45238095238095238</v>
      </c>
      <c r="G12" s="11">
        <v>0.51</v>
      </c>
      <c r="H12" s="11"/>
      <c r="I12" s="11"/>
      <c r="J12" s="11">
        <f t="shared" ref="J12:M14" si="6">J6/J$9</f>
        <v>0.35</v>
      </c>
      <c r="K12" s="11">
        <f t="shared" si="6"/>
        <v>0.5368758589097572</v>
      </c>
      <c r="L12" s="11">
        <f t="shared" si="6"/>
        <v>0.5714285714285714</v>
      </c>
      <c r="M12" s="11">
        <f t="shared" si="6"/>
        <v>0.52737482452035567</v>
      </c>
    </row>
    <row r="13" spans="1:19" hidden="1">
      <c r="F13" s="11">
        <f t="shared" si="5"/>
        <v>0.2857142857142857</v>
      </c>
      <c r="G13" s="11">
        <f>G7/G$9</f>
        <v>0.18025362318840579</v>
      </c>
      <c r="H13" s="11"/>
      <c r="I13" s="11"/>
      <c r="J13" s="11">
        <f t="shared" si="6"/>
        <v>0.47499999999999998</v>
      </c>
      <c r="K13" s="11">
        <f t="shared" si="6"/>
        <v>0.16491067338524965</v>
      </c>
      <c r="L13" s="11">
        <f t="shared" si="6"/>
        <v>0.39285714285714285</v>
      </c>
      <c r="M13" s="11">
        <f t="shared" si="6"/>
        <v>0.17220402433317736</v>
      </c>
    </row>
    <row r="14" spans="1:19" hidden="1">
      <c r="F14" s="11">
        <f t="shared" si="5"/>
        <v>2.3809523809523808E-2</v>
      </c>
      <c r="G14" s="11">
        <f>G8/G$9</f>
        <v>1.7663043478260868E-2</v>
      </c>
      <c r="H14" s="11"/>
      <c r="I14" s="11"/>
      <c r="J14" s="11">
        <f t="shared" si="6"/>
        <v>0</v>
      </c>
      <c r="K14" s="11">
        <f t="shared" si="6"/>
        <v>8.2455336692624833E-3</v>
      </c>
      <c r="L14" s="11">
        <f t="shared" si="6"/>
        <v>0</v>
      </c>
      <c r="M14" s="11">
        <f t="shared" si="6"/>
        <v>7.4871314927468418E-3</v>
      </c>
    </row>
    <row r="15" spans="1:19" hidden="1">
      <c r="F15" s="11">
        <f>SUM(F11:F14)</f>
        <v>1</v>
      </c>
      <c r="G15" s="11">
        <f>G9/G$9</f>
        <v>1</v>
      </c>
      <c r="H15" s="11"/>
      <c r="I15" s="11"/>
      <c r="J15" s="11">
        <f t="shared" ref="J15:M15" si="7">J9/J$9</f>
        <v>1</v>
      </c>
      <c r="K15" s="11">
        <f t="shared" si="7"/>
        <v>1</v>
      </c>
      <c r="L15" s="11">
        <f t="shared" si="7"/>
        <v>1</v>
      </c>
      <c r="M15" s="11">
        <f t="shared" si="7"/>
        <v>1</v>
      </c>
    </row>
    <row r="16" spans="1:19" hidden="1">
      <c r="L16" s="11"/>
    </row>
    <row r="17" spans="1:17" hidden="1">
      <c r="F17">
        <v>24</v>
      </c>
    </row>
    <row r="18" spans="1:17" hidden="1">
      <c r="F18">
        <v>45</v>
      </c>
      <c r="J18">
        <v>9</v>
      </c>
    </row>
    <row r="19" spans="1:17" hidden="1">
      <c r="F19">
        <v>29</v>
      </c>
      <c r="J19">
        <v>35</v>
      </c>
    </row>
    <row r="20" spans="1:17" hidden="1">
      <c r="F20">
        <v>2</v>
      </c>
      <c r="J20">
        <v>57</v>
      </c>
    </row>
    <row r="21" spans="1:17" hidden="1">
      <c r="F21">
        <f>SUM(F17:F20)</f>
        <v>100</v>
      </c>
      <c r="J21">
        <f>SUM(J18:J20)</f>
        <v>101</v>
      </c>
    </row>
    <row r="22" spans="1:17" hidden="1"/>
    <row r="23" spans="1:17" hidden="1"/>
    <row r="24" spans="1:17">
      <c r="A24" s="264" t="s">
        <v>25</v>
      </c>
      <c r="B24" s="260">
        <v>2017</v>
      </c>
      <c r="C24" s="261"/>
      <c r="D24" s="260">
        <v>2018</v>
      </c>
      <c r="E24" s="261"/>
      <c r="F24" s="260">
        <v>2019</v>
      </c>
      <c r="G24" s="261"/>
      <c r="H24" s="260" t="s">
        <v>106</v>
      </c>
      <c r="I24" s="261"/>
      <c r="J24" s="260">
        <v>2022</v>
      </c>
      <c r="K24" s="261"/>
      <c r="L24" s="260">
        <v>2023</v>
      </c>
      <c r="M24" s="261"/>
      <c r="N24" s="260" t="s">
        <v>104</v>
      </c>
      <c r="O24" s="261"/>
      <c r="P24" s="268" t="s">
        <v>107</v>
      </c>
      <c r="Q24" s="269"/>
    </row>
    <row r="25" spans="1:17">
      <c r="A25" s="265"/>
      <c r="B25" s="5" t="s">
        <v>21</v>
      </c>
      <c r="C25" s="5" t="s">
        <v>20</v>
      </c>
      <c r="D25" s="5" t="s">
        <v>21</v>
      </c>
      <c r="E25" s="5" t="s">
        <v>20</v>
      </c>
      <c r="F25" s="5" t="s">
        <v>21</v>
      </c>
      <c r="G25" s="5" t="s">
        <v>20</v>
      </c>
      <c r="H25" s="5" t="s">
        <v>21</v>
      </c>
      <c r="I25" s="5" t="s">
        <v>20</v>
      </c>
      <c r="J25" s="5" t="s">
        <v>21</v>
      </c>
      <c r="K25" s="5" t="s">
        <v>20</v>
      </c>
      <c r="L25" s="5" t="s">
        <v>21</v>
      </c>
      <c r="M25" s="5" t="s">
        <v>20</v>
      </c>
      <c r="N25" s="5" t="s">
        <v>21</v>
      </c>
      <c r="O25" s="5" t="s">
        <v>20</v>
      </c>
      <c r="P25" s="5" t="s">
        <v>21</v>
      </c>
      <c r="Q25" s="5" t="s">
        <v>20</v>
      </c>
    </row>
    <row r="26" spans="1:17">
      <c r="A26" s="10" t="s">
        <v>26</v>
      </c>
      <c r="B26" s="7">
        <v>4</v>
      </c>
      <c r="C26" s="7">
        <v>606</v>
      </c>
      <c r="D26" s="7">
        <v>8</v>
      </c>
      <c r="E26" s="7">
        <v>649</v>
      </c>
      <c r="F26" s="36">
        <v>10</v>
      </c>
      <c r="G26" s="36">
        <v>633</v>
      </c>
      <c r="H26" s="36">
        <v>3</v>
      </c>
      <c r="I26" s="36">
        <v>502</v>
      </c>
      <c r="J26" s="37">
        <v>7</v>
      </c>
      <c r="K26" s="37">
        <v>633</v>
      </c>
      <c r="L26" s="189">
        <f>L5/$L$9</f>
        <v>3.5714285714285712E-2</v>
      </c>
      <c r="M26" s="37">
        <v>626</v>
      </c>
      <c r="N26" s="8">
        <v>-0.8571428571428571</v>
      </c>
      <c r="O26" s="8">
        <v>-1.1058451816745656E-2</v>
      </c>
      <c r="P26" s="8">
        <v>-0.9</v>
      </c>
      <c r="Q26" s="8">
        <v>-1.1058451816745656E-2</v>
      </c>
    </row>
    <row r="27" spans="1:17">
      <c r="A27" s="10" t="s">
        <v>76</v>
      </c>
      <c r="B27" s="7">
        <v>24</v>
      </c>
      <c r="C27" s="7">
        <v>1267</v>
      </c>
      <c r="D27" s="7">
        <v>15</v>
      </c>
      <c r="E27" s="7">
        <v>1156</v>
      </c>
      <c r="F27" s="36">
        <v>19</v>
      </c>
      <c r="G27" s="36">
        <v>1138</v>
      </c>
      <c r="H27" s="36">
        <v>11</v>
      </c>
      <c r="I27" s="36">
        <v>921</v>
      </c>
      <c r="J27" s="37">
        <v>14</v>
      </c>
      <c r="K27" s="37">
        <v>1172</v>
      </c>
      <c r="L27" s="189">
        <f t="shared" ref="L27:L29" si="8">L6/$L$9</f>
        <v>0.5714285714285714</v>
      </c>
      <c r="M27" s="37">
        <v>1127</v>
      </c>
      <c r="N27" s="8">
        <v>0.14285714285714285</v>
      </c>
      <c r="O27" s="8">
        <v>-3.839590443686007E-2</v>
      </c>
      <c r="P27" s="8">
        <v>-0.15789473684210525</v>
      </c>
      <c r="Q27" s="8">
        <v>-9.6660808435852369E-3</v>
      </c>
    </row>
    <row r="28" spans="1:17">
      <c r="A28" s="10" t="s">
        <v>77</v>
      </c>
      <c r="B28" s="7">
        <v>18</v>
      </c>
      <c r="C28" s="7">
        <v>454</v>
      </c>
      <c r="D28" s="7">
        <v>11</v>
      </c>
      <c r="E28" s="7">
        <v>400</v>
      </c>
      <c r="F28" s="36">
        <v>12</v>
      </c>
      <c r="G28" s="36">
        <v>398</v>
      </c>
      <c r="H28" s="90">
        <v>14</v>
      </c>
      <c r="I28" s="36">
        <v>321</v>
      </c>
      <c r="J28" s="37">
        <v>19</v>
      </c>
      <c r="K28" s="37">
        <v>360</v>
      </c>
      <c r="L28" s="189">
        <f t="shared" si="8"/>
        <v>0.39285714285714285</v>
      </c>
      <c r="M28" s="37">
        <v>368</v>
      </c>
      <c r="N28" s="8">
        <v>-0.42105263157894735</v>
      </c>
      <c r="O28" s="119">
        <v>2.2222222222222223E-2</v>
      </c>
      <c r="P28" s="8">
        <v>-8.3333333333333329E-2</v>
      </c>
      <c r="Q28" s="8">
        <v>-7.5376884422110546E-2</v>
      </c>
    </row>
    <row r="29" spans="1:17">
      <c r="A29" s="10" t="s">
        <v>1</v>
      </c>
      <c r="B29" s="7"/>
      <c r="C29" s="7"/>
      <c r="D29" s="7"/>
      <c r="E29" s="7"/>
      <c r="F29" s="113">
        <v>1</v>
      </c>
      <c r="G29" s="36">
        <v>39</v>
      </c>
      <c r="H29" s="36">
        <v>0</v>
      </c>
      <c r="I29" s="36">
        <v>11</v>
      </c>
      <c r="J29" s="37">
        <v>0</v>
      </c>
      <c r="K29" s="37">
        <v>18</v>
      </c>
      <c r="L29" s="189">
        <f t="shared" si="8"/>
        <v>0</v>
      </c>
      <c r="M29" s="37">
        <v>16</v>
      </c>
      <c r="N29" s="8"/>
      <c r="O29" s="8">
        <v>-0.1111111111111111</v>
      </c>
      <c r="P29" s="8">
        <v>-1</v>
      </c>
      <c r="Q29" s="8">
        <v>-0.58974358974358976</v>
      </c>
    </row>
    <row r="30" spans="1:17">
      <c r="A30" s="10" t="s">
        <v>13</v>
      </c>
      <c r="B30" s="9">
        <v>46</v>
      </c>
      <c r="C30" s="9">
        <v>2327</v>
      </c>
      <c r="D30" s="9">
        <v>34</v>
      </c>
      <c r="E30" s="9">
        <v>2205</v>
      </c>
      <c r="F30" s="36">
        <v>42</v>
      </c>
      <c r="G30" s="36">
        <v>2208</v>
      </c>
      <c r="H30" s="36">
        <v>28</v>
      </c>
      <c r="I30" s="36">
        <v>1755</v>
      </c>
      <c r="J30" s="36">
        <v>40</v>
      </c>
      <c r="K30" s="36">
        <v>2183</v>
      </c>
      <c r="L30" s="36">
        <v>28</v>
      </c>
      <c r="M30" s="36">
        <v>2137</v>
      </c>
      <c r="N30" s="8">
        <v>-0.3</v>
      </c>
      <c r="O30" s="8">
        <v>-2.1071919377004124E-2</v>
      </c>
      <c r="P30" s="8">
        <v>-0.33333333333333331</v>
      </c>
      <c r="Q30" s="8">
        <v>-3.2155797101449272E-2</v>
      </c>
    </row>
  </sheetData>
  <sheetProtection algorithmName="SHA-512" hashValue="Gp1N342VwkYpJuuha31t3YjsruoUGQ5tH4BHQGjJDpsjiHT46s/yKblKddhkpdam6a25EqiEoiOOyc0EB1H6iQ==" saltValue="atE94nMTCdyRek5/wt5pGA==" spinCount="100000" sheet="1" objects="1" scenarios="1"/>
  <mergeCells count="20">
    <mergeCell ref="J24:K24"/>
    <mergeCell ref="L24:M24"/>
    <mergeCell ref="N24:O24"/>
    <mergeCell ref="P24:Q24"/>
    <mergeCell ref="A24:A25"/>
    <mergeCell ref="B24:C24"/>
    <mergeCell ref="D24:E24"/>
    <mergeCell ref="F24:G24"/>
    <mergeCell ref="H24:I24"/>
    <mergeCell ref="A1:Q1"/>
    <mergeCell ref="A2:Q2"/>
    <mergeCell ref="N3:O3"/>
    <mergeCell ref="P3:Q3"/>
    <mergeCell ref="A3:A4"/>
    <mergeCell ref="B3:C3"/>
    <mergeCell ref="D3:E3"/>
    <mergeCell ref="F3:G3"/>
    <mergeCell ref="J3:K3"/>
    <mergeCell ref="L3:M3"/>
    <mergeCell ref="H3:I3"/>
  </mergeCells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7"/>
  <sheetViews>
    <sheetView topLeftCell="A19" zoomScaleNormal="100" workbookViewId="0">
      <selection activeCell="K23" sqref="A21:K23"/>
    </sheetView>
  </sheetViews>
  <sheetFormatPr defaultColWidth="9.140625" defaultRowHeight="11.25"/>
  <cols>
    <col min="1" max="12" width="15.7109375" style="41" customWidth="1"/>
    <col min="13" max="13" width="9.140625" style="41"/>
    <col min="14" max="16" width="0" style="41" hidden="1" customWidth="1"/>
    <col min="17" max="16384" width="9.140625" style="41"/>
  </cols>
  <sheetData>
    <row r="1" spans="1:7" s="29" customFormat="1" hidden="1">
      <c r="A1" s="270" t="s">
        <v>122</v>
      </c>
      <c r="B1" s="271"/>
      <c r="C1" s="271"/>
      <c r="D1" s="271"/>
      <c r="E1" s="272"/>
    </row>
    <row r="2" spans="1:7" ht="9.75" hidden="1" customHeight="1">
      <c r="A2" s="273" t="s">
        <v>116</v>
      </c>
      <c r="B2" s="274"/>
      <c r="C2" s="274"/>
      <c r="D2" s="274"/>
      <c r="E2" s="275"/>
    </row>
    <row r="3" spans="1:7" hidden="1">
      <c r="A3" s="5"/>
      <c r="B3" s="5">
        <v>2018</v>
      </c>
      <c r="C3" s="5">
        <v>2019</v>
      </c>
      <c r="D3" s="5">
        <v>2020</v>
      </c>
      <c r="E3" s="5">
        <v>2021</v>
      </c>
      <c r="F3" s="5">
        <v>2022</v>
      </c>
      <c r="G3" s="5">
        <v>2023</v>
      </c>
    </row>
    <row r="4" spans="1:7" hidden="1">
      <c r="A4" s="1" t="s">
        <v>0</v>
      </c>
      <c r="B4" s="1" t="s">
        <v>1</v>
      </c>
      <c r="C4" s="3">
        <v>1223</v>
      </c>
      <c r="D4" s="3">
        <v>1082</v>
      </c>
      <c r="E4" s="3">
        <v>933</v>
      </c>
      <c r="F4" s="42">
        <v>744</v>
      </c>
      <c r="G4" s="3">
        <v>876</v>
      </c>
    </row>
    <row r="5" spans="1:7" hidden="1">
      <c r="A5" s="1" t="s">
        <v>2</v>
      </c>
      <c r="B5" s="1" t="s">
        <v>1</v>
      </c>
      <c r="C5" s="3">
        <v>1207</v>
      </c>
      <c r="D5" s="3">
        <v>947</v>
      </c>
      <c r="E5" s="3">
        <v>997</v>
      </c>
      <c r="F5" s="42">
        <v>743</v>
      </c>
      <c r="G5" s="3">
        <v>724</v>
      </c>
    </row>
    <row r="6" spans="1:7" hidden="1">
      <c r="A6" s="1" t="s">
        <v>3</v>
      </c>
      <c r="B6" s="1" t="s">
        <v>1</v>
      </c>
      <c r="C6" s="3">
        <v>1291</v>
      </c>
      <c r="D6" s="3">
        <v>187</v>
      </c>
      <c r="E6" s="3">
        <v>1120</v>
      </c>
      <c r="F6" s="42">
        <v>1139</v>
      </c>
      <c r="G6" s="3">
        <v>865</v>
      </c>
    </row>
    <row r="7" spans="1:7" hidden="1">
      <c r="A7" s="1" t="s">
        <v>4</v>
      </c>
      <c r="B7" s="1" t="s">
        <v>1</v>
      </c>
      <c r="C7" s="3">
        <v>1031</v>
      </c>
      <c r="D7" s="3">
        <v>21</v>
      </c>
      <c r="E7" s="3">
        <v>872</v>
      </c>
      <c r="F7" s="42">
        <v>773</v>
      </c>
      <c r="G7" s="3">
        <v>645</v>
      </c>
    </row>
    <row r="8" spans="1:7" hidden="1">
      <c r="A8" s="1" t="s">
        <v>5</v>
      </c>
      <c r="B8" s="1" t="s">
        <v>1</v>
      </c>
      <c r="C8" s="3">
        <v>1074</v>
      </c>
      <c r="D8" s="3">
        <v>681</v>
      </c>
      <c r="E8" s="3">
        <v>844</v>
      </c>
      <c r="F8" s="42">
        <v>1033</v>
      </c>
      <c r="G8" s="3">
        <v>604</v>
      </c>
    </row>
    <row r="9" spans="1:7" hidden="1">
      <c r="A9" s="1" t="s">
        <v>6</v>
      </c>
      <c r="B9" s="1" t="s">
        <v>1</v>
      </c>
      <c r="C9" s="3">
        <v>1131</v>
      </c>
      <c r="D9" s="3">
        <v>915</v>
      </c>
      <c r="E9" s="3">
        <v>888</v>
      </c>
      <c r="F9" s="42">
        <v>1122</v>
      </c>
      <c r="G9" s="3">
        <v>1055</v>
      </c>
    </row>
    <row r="10" spans="1:7" hidden="1">
      <c r="A10" s="1" t="s">
        <v>7</v>
      </c>
      <c r="B10" s="1" t="s">
        <v>1</v>
      </c>
      <c r="C10" s="3">
        <v>1004</v>
      </c>
      <c r="D10" s="3">
        <v>899</v>
      </c>
      <c r="E10" s="3">
        <v>655</v>
      </c>
      <c r="F10" s="42">
        <v>963</v>
      </c>
      <c r="G10" s="3">
        <v>872</v>
      </c>
    </row>
    <row r="11" spans="1:7" hidden="1">
      <c r="A11" s="1" t="s">
        <v>8</v>
      </c>
      <c r="B11" s="1" t="s">
        <v>1</v>
      </c>
      <c r="C11" s="3">
        <v>718</v>
      </c>
      <c r="D11" s="3">
        <v>699</v>
      </c>
      <c r="E11" s="3">
        <v>468</v>
      </c>
      <c r="F11" s="42">
        <v>751</v>
      </c>
      <c r="G11" s="3">
        <v>632</v>
      </c>
    </row>
    <row r="12" spans="1:7" hidden="1">
      <c r="A12" s="1" t="s">
        <v>9</v>
      </c>
      <c r="B12" s="1" t="s">
        <v>1</v>
      </c>
      <c r="C12" s="3">
        <v>1010</v>
      </c>
      <c r="D12" s="3">
        <v>1133</v>
      </c>
      <c r="E12" s="3">
        <v>754</v>
      </c>
      <c r="F12" s="42">
        <v>1035</v>
      </c>
      <c r="G12" s="3">
        <v>995</v>
      </c>
    </row>
    <row r="13" spans="1:7" hidden="1">
      <c r="A13" s="1" t="s">
        <v>10</v>
      </c>
      <c r="B13" s="1" t="s">
        <v>1</v>
      </c>
      <c r="C13" s="3">
        <v>1141</v>
      </c>
      <c r="D13" s="3">
        <v>1138</v>
      </c>
      <c r="E13" s="3">
        <v>693</v>
      </c>
      <c r="F13" s="42">
        <v>686</v>
      </c>
      <c r="G13" s="3">
        <v>895</v>
      </c>
    </row>
    <row r="14" spans="1:7" hidden="1">
      <c r="A14" s="1" t="s">
        <v>11</v>
      </c>
      <c r="B14" s="1" t="s">
        <v>1</v>
      </c>
      <c r="C14" s="3">
        <v>1050</v>
      </c>
      <c r="D14" s="3">
        <v>987</v>
      </c>
      <c r="E14" s="3">
        <v>690</v>
      </c>
      <c r="F14" s="42">
        <v>682</v>
      </c>
      <c r="G14" s="3">
        <v>912</v>
      </c>
    </row>
    <row r="15" spans="1:7" hidden="1">
      <c r="A15" s="1" t="s">
        <v>12</v>
      </c>
      <c r="B15" s="1" t="s">
        <v>1</v>
      </c>
      <c r="C15" s="3">
        <v>962</v>
      </c>
      <c r="D15" s="3">
        <v>819</v>
      </c>
      <c r="E15" s="3">
        <v>608</v>
      </c>
      <c r="F15" s="42">
        <v>561</v>
      </c>
      <c r="G15" s="3">
        <v>808</v>
      </c>
    </row>
    <row r="16" spans="1:7" hidden="1">
      <c r="A16" s="2" t="s">
        <v>13</v>
      </c>
      <c r="B16" s="4">
        <v>17741</v>
      </c>
      <c r="C16" s="4">
        <f>SUM(C4:C15)</f>
        <v>12842</v>
      </c>
      <c r="D16" s="4">
        <f t="shared" ref="D16:E16" si="0">SUM(D4:D15)</f>
        <v>9508</v>
      </c>
      <c r="E16" s="4">
        <f t="shared" si="0"/>
        <v>9522</v>
      </c>
      <c r="F16" s="4">
        <f>SUM(F4:F15)</f>
        <v>10232</v>
      </c>
      <c r="G16" s="4">
        <f>SUM(G4:G15)</f>
        <v>9883</v>
      </c>
    </row>
    <row r="17" spans="1:26" ht="22.5" hidden="1">
      <c r="A17" s="43" t="s">
        <v>99</v>
      </c>
      <c r="B17" s="38"/>
      <c r="C17" s="44">
        <f t="shared" ref="C17:E17" si="1">(C16-B16)/B16</f>
        <v>-0.27614001465531818</v>
      </c>
      <c r="D17" s="44">
        <f t="shared" si="1"/>
        <v>-0.25961688210559103</v>
      </c>
      <c r="E17" s="44">
        <f t="shared" si="1"/>
        <v>1.472444257467396E-3</v>
      </c>
      <c r="F17" s="44">
        <f>(F16-E16)/E16</f>
        <v>7.4564167191766437E-2</v>
      </c>
      <c r="G17" s="44">
        <f>(G16-F16)/F16</f>
        <v>-3.4108678655199377E-2</v>
      </c>
    </row>
    <row r="18" spans="1:26" hidden="1">
      <c r="Z18" s="76"/>
    </row>
    <row r="19" spans="1:26" s="77" customFormat="1" ht="13.9" customHeight="1">
      <c r="A19" s="270" t="s">
        <v>120</v>
      </c>
      <c r="B19" s="271"/>
      <c r="C19" s="271"/>
      <c r="D19" s="271"/>
      <c r="E19" s="272"/>
      <c r="F19" s="270"/>
      <c r="G19" s="271"/>
      <c r="H19" s="276"/>
      <c r="I19" s="277"/>
      <c r="J19" s="277"/>
      <c r="K19" s="277"/>
      <c r="L19" s="277"/>
      <c r="M19" s="277"/>
    </row>
    <row r="20" spans="1:26">
      <c r="A20" s="78" t="s">
        <v>116</v>
      </c>
      <c r="B20" s="78"/>
      <c r="C20" s="78"/>
      <c r="D20" s="78"/>
      <c r="E20" s="78"/>
      <c r="F20" s="79"/>
      <c r="G20" s="79"/>
      <c r="H20" s="79"/>
      <c r="I20" s="79"/>
      <c r="J20" s="79"/>
      <c r="K20" s="79"/>
    </row>
    <row r="21" spans="1:26" s="80" customFormat="1">
      <c r="A21" s="5"/>
      <c r="B21" s="5" t="s">
        <v>81</v>
      </c>
      <c r="C21" s="5" t="s">
        <v>82</v>
      </c>
      <c r="D21" s="5" t="s">
        <v>83</v>
      </c>
      <c r="E21" s="5" t="s">
        <v>84</v>
      </c>
      <c r="F21" s="5" t="s">
        <v>85</v>
      </c>
      <c r="G21" s="5" t="s">
        <v>86</v>
      </c>
      <c r="H21" s="5" t="s">
        <v>87</v>
      </c>
      <c r="I21" s="5" t="s">
        <v>88</v>
      </c>
      <c r="J21" s="5" t="s">
        <v>79</v>
      </c>
      <c r="K21" s="5" t="s">
        <v>80</v>
      </c>
    </row>
    <row r="22" spans="1:26">
      <c r="A22" s="81" t="s">
        <v>78</v>
      </c>
      <c r="B22" s="40">
        <v>88814</v>
      </c>
      <c r="C22" s="40">
        <v>35133</v>
      </c>
      <c r="D22" s="40">
        <v>30200</v>
      </c>
      <c r="E22" s="40">
        <v>22679</v>
      </c>
      <c r="F22" s="40">
        <v>29502</v>
      </c>
      <c r="G22" s="40">
        <v>30583</v>
      </c>
      <c r="H22" s="40">
        <v>21223</v>
      </c>
      <c r="I22" s="40">
        <v>19713</v>
      </c>
      <c r="J22" s="38">
        <v>67</v>
      </c>
      <c r="K22" s="82">
        <v>277914</v>
      </c>
      <c r="N22" s="115">
        <v>386814</v>
      </c>
      <c r="O22" s="115">
        <f>I22/N22*1000</f>
        <v>50.962478090244922</v>
      </c>
      <c r="P22" s="115">
        <f>K22/387273*1000</f>
        <v>717.61780449450384</v>
      </c>
      <c r="Z22" s="76"/>
    </row>
    <row r="23" spans="1:26" ht="23.25" thickBot="1">
      <c r="A23" s="45" t="s">
        <v>100</v>
      </c>
      <c r="B23" s="83"/>
      <c r="C23" s="84"/>
      <c r="D23" s="84">
        <f>(D22-C22)/C22</f>
        <v>-0.14040930179603223</v>
      </c>
      <c r="E23" s="84">
        <f>(E22-D22)/D22</f>
        <v>-0.24903973509933774</v>
      </c>
      <c r="F23" s="84">
        <f>(F22-E22)/E22</f>
        <v>0.30085100754001498</v>
      </c>
      <c r="G23" s="84">
        <f>(G22-F22)/F22</f>
        <v>3.664158362144939E-2</v>
      </c>
      <c r="H23" s="84">
        <f t="shared" ref="H23" si="2">(H22-G22)/G22</f>
        <v>-0.30605238204231111</v>
      </c>
      <c r="I23" s="84">
        <f t="shared" ref="I23" si="3">(I22-H22)/H22</f>
        <v>-7.114922489751685E-2</v>
      </c>
      <c r="J23" s="84"/>
      <c r="K23" s="85"/>
      <c r="Z23" s="76"/>
    </row>
    <row r="24" spans="1:26" ht="13.9" customHeight="1">
      <c r="A24" s="270" t="s">
        <v>121</v>
      </c>
      <c r="B24" s="271"/>
      <c r="C24" s="271"/>
      <c r="D24" s="271"/>
      <c r="E24" s="272"/>
      <c r="F24" s="270"/>
      <c r="G24" s="271"/>
      <c r="H24" s="276"/>
      <c r="I24" s="277"/>
      <c r="J24" s="277"/>
      <c r="K24" s="277"/>
      <c r="L24" s="277"/>
      <c r="M24" s="277"/>
      <c r="Z24" s="76"/>
    </row>
    <row r="25" spans="1:26">
      <c r="A25" s="78" t="s">
        <v>116</v>
      </c>
      <c r="B25" s="78"/>
      <c r="C25" s="78"/>
      <c r="D25" s="78"/>
      <c r="E25" s="78"/>
      <c r="F25" s="79"/>
      <c r="G25" s="79"/>
      <c r="H25" s="79"/>
      <c r="I25" s="79"/>
      <c r="J25" s="79"/>
      <c r="K25" s="79"/>
    </row>
    <row r="26" spans="1:26" ht="45">
      <c r="A26" s="5"/>
      <c r="B26" s="5" t="s">
        <v>89</v>
      </c>
      <c r="C26" s="5" t="s">
        <v>90</v>
      </c>
      <c r="D26" s="5" t="s">
        <v>91</v>
      </c>
      <c r="E26" s="5" t="s">
        <v>92</v>
      </c>
      <c r="F26" s="5" t="s">
        <v>93</v>
      </c>
      <c r="G26" s="5" t="s">
        <v>94</v>
      </c>
      <c r="H26" s="5" t="s">
        <v>95</v>
      </c>
      <c r="I26" s="5" t="s">
        <v>96</v>
      </c>
      <c r="J26" s="5" t="s">
        <v>97</v>
      </c>
      <c r="K26" s="5" t="s">
        <v>98</v>
      </c>
      <c r="L26" s="5" t="s">
        <v>79</v>
      </c>
      <c r="M26" s="5" t="s">
        <v>13</v>
      </c>
      <c r="Z26" s="76"/>
    </row>
    <row r="27" spans="1:26" ht="12" thickBot="1">
      <c r="A27" s="86" t="s">
        <v>78</v>
      </c>
      <c r="B27" s="87">
        <v>362</v>
      </c>
      <c r="C27" s="87">
        <v>34042</v>
      </c>
      <c r="D27" s="87">
        <v>6280</v>
      </c>
      <c r="E27" s="87">
        <v>277914</v>
      </c>
      <c r="F27" s="87">
        <v>625</v>
      </c>
      <c r="G27" s="87">
        <v>52672</v>
      </c>
      <c r="H27" s="87">
        <v>535</v>
      </c>
      <c r="I27" s="87">
        <v>1392</v>
      </c>
      <c r="J27" s="87">
        <v>2448</v>
      </c>
      <c r="K27" s="87">
        <v>1665</v>
      </c>
      <c r="L27" s="87"/>
      <c r="M27" s="88">
        <v>377935</v>
      </c>
      <c r="Z27" s="76"/>
    </row>
  </sheetData>
  <sheetProtection algorithmName="SHA-512" hashValue="kaa7TlneLEzjpGCg6ZhCcgUwpluhuVDXSmJ+sWQ0Gop4L3gV/MgNT2rXOQlrk9cHcgJihEs53+p48bHbujW1DQ==" saltValue="mfL9iWLYWDc80UMZHyDgaA==" spinCount="100000" sheet="1" objects="1" scenarios="1"/>
  <mergeCells count="8">
    <mergeCell ref="A1:E1"/>
    <mergeCell ref="A2:E2"/>
    <mergeCell ref="H19:M19"/>
    <mergeCell ref="H24:M24"/>
    <mergeCell ref="A24:E24"/>
    <mergeCell ref="F24:G24"/>
    <mergeCell ref="A19:E19"/>
    <mergeCell ref="F19:G19"/>
  </mergeCells>
  <pageMargins left="0.7" right="0.7" top="0.75" bottom="0.75" header="0.3" footer="0.3"/>
  <pageSetup paperSize="9" scale="66" orientation="landscape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A26E5-6582-4736-AF6B-DC3DF6D34789}">
  <dimension ref="A1:N56"/>
  <sheetViews>
    <sheetView zoomScale="110" zoomScaleNormal="110" workbookViewId="0">
      <selection sqref="A1:XFD1048576"/>
    </sheetView>
  </sheetViews>
  <sheetFormatPr defaultRowHeight="15"/>
  <cols>
    <col min="1" max="1" width="32.140625" style="333" customWidth="1"/>
    <col min="2" max="16384" width="9.140625" style="333"/>
  </cols>
  <sheetData>
    <row r="1" spans="1:9" ht="40.5" customHeight="1">
      <c r="A1" s="330" t="s">
        <v>123</v>
      </c>
      <c r="B1" s="331"/>
      <c r="C1" s="331"/>
      <c r="D1" s="331"/>
      <c r="E1" s="331"/>
      <c r="F1" s="331"/>
      <c r="G1" s="331"/>
      <c r="H1" s="331"/>
      <c r="I1" s="332"/>
    </row>
    <row r="2" spans="1:9" ht="27.75" customHeight="1">
      <c r="A2" s="334" t="s">
        <v>73</v>
      </c>
      <c r="B2" s="335"/>
      <c r="C2" s="335"/>
      <c r="D2" s="335"/>
      <c r="E2" s="335"/>
      <c r="F2" s="335"/>
      <c r="G2" s="335"/>
      <c r="H2" s="335"/>
      <c r="I2" s="336"/>
    </row>
    <row r="3" spans="1:9" ht="15" hidden="1" customHeight="1">
      <c r="A3" s="337"/>
      <c r="B3" s="338">
        <v>2019</v>
      </c>
      <c r="C3" s="338"/>
      <c r="D3" s="338" t="s">
        <v>101</v>
      </c>
      <c r="E3" s="338"/>
      <c r="F3" s="338">
        <v>2022</v>
      </c>
      <c r="G3" s="338"/>
      <c r="H3" s="338">
        <v>2023</v>
      </c>
      <c r="I3" s="338"/>
    </row>
    <row r="4" spans="1:9" hidden="1">
      <c r="A4" s="337"/>
      <c r="B4" s="339" t="s">
        <v>21</v>
      </c>
      <c r="C4" s="339" t="s">
        <v>20</v>
      </c>
      <c r="D4" s="339" t="s">
        <v>21</v>
      </c>
      <c r="E4" s="339" t="s">
        <v>20</v>
      </c>
      <c r="F4" s="339" t="s">
        <v>21</v>
      </c>
      <c r="G4" s="339" t="s">
        <v>20</v>
      </c>
      <c r="H4" s="339" t="s">
        <v>21</v>
      </c>
      <c r="I4" s="339" t="s">
        <v>20</v>
      </c>
    </row>
    <row r="5" spans="1:9" hidden="1">
      <c r="A5" s="340" t="s">
        <v>64</v>
      </c>
      <c r="B5" s="341">
        <f t="shared" ref="B5:I5" si="0">B19/B28</f>
        <v>0.45238095238095238</v>
      </c>
      <c r="C5" s="341">
        <f t="shared" si="0"/>
        <v>0.57925724637681164</v>
      </c>
      <c r="D5" s="341">
        <f t="shared" si="0"/>
        <v>0.32142857142857145</v>
      </c>
      <c r="E5" s="341">
        <f t="shared" si="0"/>
        <v>0.55384615384615388</v>
      </c>
      <c r="F5" s="341">
        <f t="shared" si="0"/>
        <v>0.35</v>
      </c>
      <c r="G5" s="341">
        <f t="shared" si="0"/>
        <v>0.55098222637979422</v>
      </c>
      <c r="H5" s="341">
        <f t="shared" si="0"/>
        <v>0.39285714285714285</v>
      </c>
      <c r="I5" s="341">
        <f t="shared" si="0"/>
        <v>0.53065044454843235</v>
      </c>
    </row>
    <row r="6" spans="1:9" hidden="1">
      <c r="A6" s="340" t="s">
        <v>65</v>
      </c>
      <c r="B6" s="341">
        <f>B20/B28</f>
        <v>2.3809523809523808E-2</v>
      </c>
      <c r="C6" s="341">
        <f t="shared" ref="C6:I6" si="1">C20/C28</f>
        <v>1.358695652173913E-3</v>
      </c>
      <c r="D6" s="341">
        <f t="shared" si="1"/>
        <v>0</v>
      </c>
      <c r="E6" s="341">
        <f t="shared" si="1"/>
        <v>1.7094017094017094E-3</v>
      </c>
      <c r="F6" s="341">
        <f t="shared" si="1"/>
        <v>0</v>
      </c>
      <c r="G6" s="341">
        <f t="shared" si="1"/>
        <v>6.0804490177736202E-3</v>
      </c>
      <c r="H6" s="341">
        <f t="shared" si="1"/>
        <v>0</v>
      </c>
      <c r="I6" s="341">
        <f t="shared" si="1"/>
        <v>1.4038371548900327E-3</v>
      </c>
    </row>
    <row r="7" spans="1:9" hidden="1">
      <c r="A7" s="340" t="s">
        <v>66</v>
      </c>
      <c r="B7" s="341">
        <f>B21/B28</f>
        <v>2.3809523809523808E-2</v>
      </c>
      <c r="C7" s="341">
        <f t="shared" ref="C7:I7" si="2">C21/C28</f>
        <v>2.4456521739130436E-2</v>
      </c>
      <c r="D7" s="341">
        <f t="shared" si="2"/>
        <v>3.5714285714285712E-2</v>
      </c>
      <c r="E7" s="341">
        <f t="shared" si="2"/>
        <v>3.3048433048433051E-2</v>
      </c>
      <c r="F7" s="341">
        <f t="shared" si="2"/>
        <v>0.05</v>
      </c>
      <c r="G7" s="341">
        <f t="shared" si="2"/>
        <v>2.9934518241347054E-2</v>
      </c>
      <c r="H7" s="341">
        <f t="shared" si="2"/>
        <v>3.5714285714285712E-2</v>
      </c>
      <c r="I7" s="341">
        <f t="shared" si="2"/>
        <v>2.9012634534394011E-2</v>
      </c>
    </row>
    <row r="8" spans="1:9" hidden="1">
      <c r="A8" s="340" t="s">
        <v>67</v>
      </c>
      <c r="B8" s="341">
        <f>B22/B28</f>
        <v>0.16666666666666666</v>
      </c>
      <c r="C8" s="341">
        <f t="shared" ref="C8:I8" si="3">C22/C28</f>
        <v>0.11322463768115942</v>
      </c>
      <c r="D8" s="341">
        <f t="shared" si="3"/>
        <v>0.17857142857142858</v>
      </c>
      <c r="E8" s="341">
        <f t="shared" si="3"/>
        <v>0.12934472934472935</v>
      </c>
      <c r="F8" s="341">
        <f t="shared" si="3"/>
        <v>0.25</v>
      </c>
      <c r="G8" s="341">
        <f t="shared" si="3"/>
        <v>0.13985032740879327</v>
      </c>
      <c r="H8" s="341">
        <f t="shared" si="3"/>
        <v>0.2857142857142857</v>
      </c>
      <c r="I8" s="341">
        <f t="shared" si="3"/>
        <v>0.14599906410856342</v>
      </c>
    </row>
    <row r="9" spans="1:9" hidden="1">
      <c r="A9" s="340" t="s">
        <v>68</v>
      </c>
      <c r="B9" s="342">
        <f>B23/B28</f>
        <v>0</v>
      </c>
      <c r="C9" s="342">
        <f t="shared" ref="C9:I9" si="4">C23/C28</f>
        <v>3.3514492753623192E-2</v>
      </c>
      <c r="D9" s="342">
        <f t="shared" si="4"/>
        <v>3.5714285714285712E-2</v>
      </c>
      <c r="E9" s="342">
        <f t="shared" si="4"/>
        <v>3.0199430199430201E-2</v>
      </c>
      <c r="F9" s="342">
        <f t="shared" si="4"/>
        <v>2.5000000000000001E-2</v>
      </c>
      <c r="G9" s="342">
        <f t="shared" si="4"/>
        <v>2.4789522918615529E-2</v>
      </c>
      <c r="H9" s="342">
        <f t="shared" si="4"/>
        <v>3.5714285714285712E-2</v>
      </c>
      <c r="I9" s="342">
        <f t="shared" si="4"/>
        <v>3.1820308844174076E-2</v>
      </c>
    </row>
    <row r="10" spans="1:9" hidden="1">
      <c r="A10" s="340" t="s">
        <v>69</v>
      </c>
      <c r="B10" s="341">
        <f>B24/B28</f>
        <v>0.23809523809523808</v>
      </c>
      <c r="C10" s="341">
        <f t="shared" ref="C10:I10" si="5">C24/C28</f>
        <v>0.16847826086956522</v>
      </c>
      <c r="D10" s="341">
        <f t="shared" si="5"/>
        <v>0.21428571428571427</v>
      </c>
      <c r="E10" s="341">
        <f t="shared" si="5"/>
        <v>0.18404558404558405</v>
      </c>
      <c r="F10" s="341">
        <f t="shared" si="5"/>
        <v>0.2</v>
      </c>
      <c r="G10" s="341">
        <f t="shared" si="5"/>
        <v>0.16370439663236669</v>
      </c>
      <c r="H10" s="341">
        <f t="shared" si="5"/>
        <v>0.17857142857142858</v>
      </c>
      <c r="I10" s="341">
        <f t="shared" si="5"/>
        <v>0.18437061300889096</v>
      </c>
    </row>
    <row r="11" spans="1:9" hidden="1">
      <c r="A11" s="340" t="s">
        <v>70</v>
      </c>
      <c r="B11" s="341">
        <f>B25/B28</f>
        <v>7.1428571428571425E-2</v>
      </c>
      <c r="C11" s="341">
        <f t="shared" ref="C11:I11" si="6">C25/C28</f>
        <v>6.1594202898550728E-2</v>
      </c>
      <c r="D11" s="341">
        <f t="shared" si="6"/>
        <v>0.17857142857142858</v>
      </c>
      <c r="E11" s="341">
        <f t="shared" si="6"/>
        <v>5.5270655270655271E-2</v>
      </c>
      <c r="F11" s="341">
        <f t="shared" si="6"/>
        <v>0.125</v>
      </c>
      <c r="G11" s="341">
        <f t="shared" si="6"/>
        <v>6.7352666043030876E-2</v>
      </c>
      <c r="H11" s="341">
        <f t="shared" si="6"/>
        <v>7.1428571428571425E-2</v>
      </c>
      <c r="I11" s="341">
        <f t="shared" si="6"/>
        <v>6.176883481516144E-2</v>
      </c>
    </row>
    <row r="12" spans="1:9" hidden="1">
      <c r="A12" s="340" t="s">
        <v>71</v>
      </c>
      <c r="B12" s="341">
        <f>B26/B28</f>
        <v>0</v>
      </c>
      <c r="C12" s="341">
        <f t="shared" ref="C12:I12" si="7">C26/C28</f>
        <v>6.793478260869565E-3</v>
      </c>
      <c r="D12" s="341">
        <f t="shared" si="7"/>
        <v>3.5714285714285712E-2</v>
      </c>
      <c r="E12" s="341">
        <f t="shared" si="7"/>
        <v>6.2678062678062675E-3</v>
      </c>
      <c r="F12" s="341">
        <f t="shared" si="7"/>
        <v>0</v>
      </c>
      <c r="G12" s="341">
        <f t="shared" si="7"/>
        <v>8.8868101028999058E-3</v>
      </c>
      <c r="H12" s="341">
        <f t="shared" si="7"/>
        <v>0</v>
      </c>
      <c r="I12" s="341">
        <f t="shared" si="7"/>
        <v>7.4871314927468418E-3</v>
      </c>
    </row>
    <row r="13" spans="1:9" hidden="1">
      <c r="A13" s="340" t="s">
        <v>72</v>
      </c>
      <c r="B13" s="341">
        <f>B27/B28</f>
        <v>2.3809523809523808E-2</v>
      </c>
      <c r="C13" s="341">
        <f t="shared" ref="C13:I13" si="8">C27/C28</f>
        <v>1.1322463768115942E-2</v>
      </c>
      <c r="D13" s="341">
        <f t="shared" si="8"/>
        <v>0</v>
      </c>
      <c r="E13" s="341">
        <f t="shared" si="8"/>
        <v>6.2678062678062675E-3</v>
      </c>
      <c r="F13" s="341">
        <f t="shared" si="8"/>
        <v>0</v>
      </c>
      <c r="G13" s="341">
        <f t="shared" si="8"/>
        <v>8.4190832553788595E-3</v>
      </c>
      <c r="H13" s="341">
        <f t="shared" si="8"/>
        <v>0</v>
      </c>
      <c r="I13" s="341">
        <f t="shared" si="8"/>
        <v>7.4871314927468418E-3</v>
      </c>
    </row>
    <row r="14" spans="1:9" hidden="1">
      <c r="A14" s="340" t="s">
        <v>13</v>
      </c>
      <c r="B14" s="341">
        <f>SUM(B5:B13)</f>
        <v>0.99999999999999989</v>
      </c>
      <c r="C14" s="341">
        <f t="shared" ref="C14:I14" si="9">SUM(C5:C13)</f>
        <v>1</v>
      </c>
      <c r="D14" s="341">
        <f t="shared" si="9"/>
        <v>1</v>
      </c>
      <c r="E14" s="341">
        <f t="shared" si="9"/>
        <v>1</v>
      </c>
      <c r="F14" s="341">
        <f t="shared" si="9"/>
        <v>1</v>
      </c>
      <c r="G14" s="341">
        <f t="shared" si="9"/>
        <v>1</v>
      </c>
      <c r="H14" s="341">
        <f t="shared" si="9"/>
        <v>0.99999999999999989</v>
      </c>
      <c r="I14" s="341">
        <f t="shared" si="9"/>
        <v>1</v>
      </c>
    </row>
    <row r="15" spans="1:9" hidden="1"/>
    <row r="16" spans="1:9" hidden="1"/>
    <row r="17" spans="1:14" ht="15" hidden="1" customHeight="1">
      <c r="A17" s="343" t="s">
        <v>115</v>
      </c>
      <c r="B17" s="338">
        <v>2019</v>
      </c>
      <c r="C17" s="338"/>
      <c r="D17" s="338" t="s">
        <v>101</v>
      </c>
      <c r="E17" s="338"/>
      <c r="F17" s="338">
        <v>2022</v>
      </c>
      <c r="G17" s="338"/>
      <c r="H17" s="338">
        <v>2023</v>
      </c>
      <c r="I17" s="338"/>
      <c r="J17" s="338" t="s">
        <v>104</v>
      </c>
      <c r="K17" s="338"/>
      <c r="L17" s="338" t="s">
        <v>107</v>
      </c>
      <c r="M17" s="338"/>
    </row>
    <row r="18" spans="1:14" hidden="1">
      <c r="A18" s="344"/>
      <c r="B18" s="339" t="s">
        <v>21</v>
      </c>
      <c r="C18" s="339" t="s">
        <v>20</v>
      </c>
      <c r="D18" s="339" t="s">
        <v>21</v>
      </c>
      <c r="E18" s="339" t="s">
        <v>20</v>
      </c>
      <c r="F18" s="339" t="s">
        <v>21</v>
      </c>
      <c r="G18" s="339" t="s">
        <v>20</v>
      </c>
      <c r="H18" s="339" t="s">
        <v>21</v>
      </c>
      <c r="I18" s="339" t="s">
        <v>20</v>
      </c>
      <c r="J18" s="339" t="s">
        <v>21</v>
      </c>
      <c r="K18" s="339" t="s">
        <v>20</v>
      </c>
      <c r="L18" s="339" t="s">
        <v>21</v>
      </c>
      <c r="M18" s="339" t="s">
        <v>20</v>
      </c>
    </row>
    <row r="19" spans="1:14" hidden="1">
      <c r="A19" s="340" t="s">
        <v>64</v>
      </c>
      <c r="B19" s="345">
        <v>19</v>
      </c>
      <c r="C19" s="345">
        <v>1279</v>
      </c>
      <c r="D19" s="346">
        <v>9</v>
      </c>
      <c r="E19" s="346">
        <v>972</v>
      </c>
      <c r="F19" s="345">
        <v>14</v>
      </c>
      <c r="G19" s="345">
        <v>1178</v>
      </c>
      <c r="H19" s="345">
        <v>11</v>
      </c>
      <c r="I19" s="345">
        <v>1134</v>
      </c>
      <c r="J19" s="347">
        <f>(H19-F19)/F19</f>
        <v>-0.21428571428571427</v>
      </c>
      <c r="K19" s="347">
        <f>(I19-G19)/G19</f>
        <v>-3.7351443123938878E-2</v>
      </c>
      <c r="L19" s="347">
        <f>(H19-B19)/B19</f>
        <v>-0.42105263157894735</v>
      </c>
      <c r="M19" s="347">
        <f>(I19-C19)/C19</f>
        <v>-0.11336982017200939</v>
      </c>
      <c r="N19" s="348"/>
    </row>
    <row r="20" spans="1:14" hidden="1">
      <c r="A20" s="340" t="s">
        <v>65</v>
      </c>
      <c r="B20" s="349">
        <v>1</v>
      </c>
      <c r="C20" s="345">
        <v>3</v>
      </c>
      <c r="D20" s="345">
        <v>0</v>
      </c>
      <c r="E20" s="345">
        <v>3</v>
      </c>
      <c r="F20" s="345">
        <v>0</v>
      </c>
      <c r="G20" s="345">
        <v>13</v>
      </c>
      <c r="H20" s="345">
        <v>0</v>
      </c>
      <c r="I20" s="345">
        <v>3</v>
      </c>
      <c r="J20" s="350" t="s">
        <v>117</v>
      </c>
      <c r="K20" s="347">
        <f t="shared" ref="J20:K28" si="10">(I20-G20)/G20</f>
        <v>-0.76923076923076927</v>
      </c>
      <c r="L20" s="347">
        <f t="shared" ref="L20:M28" si="11">(H20-B20)/B20</f>
        <v>-1</v>
      </c>
      <c r="M20" s="347">
        <f t="shared" si="11"/>
        <v>0</v>
      </c>
    </row>
    <row r="21" spans="1:14" hidden="1">
      <c r="A21" s="340" t="s">
        <v>66</v>
      </c>
      <c r="B21" s="349">
        <v>1</v>
      </c>
      <c r="C21" s="345">
        <v>54</v>
      </c>
      <c r="D21" s="345">
        <v>1</v>
      </c>
      <c r="E21" s="345">
        <v>58</v>
      </c>
      <c r="F21" s="349">
        <v>2</v>
      </c>
      <c r="G21" s="345">
        <v>64</v>
      </c>
      <c r="H21" s="349">
        <v>1</v>
      </c>
      <c r="I21" s="345">
        <v>62</v>
      </c>
      <c r="J21" s="347">
        <f t="shared" si="10"/>
        <v>-0.5</v>
      </c>
      <c r="K21" s="347">
        <f t="shared" si="10"/>
        <v>-3.125E-2</v>
      </c>
      <c r="L21" s="347">
        <f t="shared" si="11"/>
        <v>0</v>
      </c>
      <c r="M21" s="351">
        <f t="shared" si="11"/>
        <v>0.14814814814814814</v>
      </c>
    </row>
    <row r="22" spans="1:14" hidden="1">
      <c r="A22" s="340" t="s">
        <v>67</v>
      </c>
      <c r="B22" s="345">
        <v>7</v>
      </c>
      <c r="C22" s="345">
        <v>250</v>
      </c>
      <c r="D22" s="346">
        <v>5</v>
      </c>
      <c r="E22" s="346">
        <v>227</v>
      </c>
      <c r="F22" s="345">
        <v>10</v>
      </c>
      <c r="G22" s="345">
        <v>299</v>
      </c>
      <c r="H22" s="345">
        <v>8</v>
      </c>
      <c r="I22" s="345">
        <v>312</v>
      </c>
      <c r="J22" s="347">
        <f t="shared" si="10"/>
        <v>-0.2</v>
      </c>
      <c r="K22" s="351">
        <f t="shared" si="10"/>
        <v>4.3478260869565216E-2</v>
      </c>
      <c r="L22" s="352">
        <f t="shared" si="11"/>
        <v>0.14285714285714285</v>
      </c>
      <c r="M22" s="351">
        <f t="shared" si="11"/>
        <v>0.248</v>
      </c>
      <c r="N22" s="348"/>
    </row>
    <row r="23" spans="1:14" hidden="1">
      <c r="A23" s="340" t="s">
        <v>68</v>
      </c>
      <c r="B23" s="353">
        <v>0</v>
      </c>
      <c r="C23" s="345">
        <v>74</v>
      </c>
      <c r="D23" s="349">
        <v>1</v>
      </c>
      <c r="E23" s="345">
        <v>53</v>
      </c>
      <c r="F23" s="354">
        <v>1</v>
      </c>
      <c r="G23" s="345">
        <v>53</v>
      </c>
      <c r="H23" s="354">
        <v>1</v>
      </c>
      <c r="I23" s="345">
        <v>68</v>
      </c>
      <c r="J23" s="347">
        <f t="shared" si="10"/>
        <v>0</v>
      </c>
      <c r="K23" s="351">
        <f t="shared" si="10"/>
        <v>0.28301886792452829</v>
      </c>
      <c r="L23" s="355" t="s">
        <v>117</v>
      </c>
      <c r="M23" s="347">
        <f t="shared" si="11"/>
        <v>-8.1081081081081086E-2</v>
      </c>
    </row>
    <row r="24" spans="1:14" hidden="1">
      <c r="A24" s="340" t="s">
        <v>69</v>
      </c>
      <c r="B24" s="345">
        <v>10</v>
      </c>
      <c r="C24" s="345">
        <v>372</v>
      </c>
      <c r="D24" s="345">
        <v>6</v>
      </c>
      <c r="E24" s="345">
        <v>323</v>
      </c>
      <c r="F24" s="345">
        <v>8</v>
      </c>
      <c r="G24" s="345">
        <v>350</v>
      </c>
      <c r="H24" s="345">
        <v>5</v>
      </c>
      <c r="I24" s="345">
        <v>394</v>
      </c>
      <c r="J24" s="347">
        <f t="shared" si="10"/>
        <v>-0.375</v>
      </c>
      <c r="K24" s="351">
        <f t="shared" si="10"/>
        <v>0.12571428571428572</v>
      </c>
      <c r="L24" s="347">
        <f t="shared" si="11"/>
        <v>-0.5</v>
      </c>
      <c r="M24" s="351">
        <f t="shared" si="11"/>
        <v>5.9139784946236562E-2</v>
      </c>
    </row>
    <row r="25" spans="1:14" hidden="1">
      <c r="A25" s="340" t="s">
        <v>70</v>
      </c>
      <c r="B25" s="345">
        <v>3</v>
      </c>
      <c r="C25" s="345">
        <v>136</v>
      </c>
      <c r="D25" s="345">
        <v>5</v>
      </c>
      <c r="E25" s="345">
        <v>97</v>
      </c>
      <c r="F25" s="345">
        <v>5</v>
      </c>
      <c r="G25" s="345">
        <v>144</v>
      </c>
      <c r="H25" s="349">
        <v>2</v>
      </c>
      <c r="I25" s="345">
        <v>132</v>
      </c>
      <c r="J25" s="347">
        <f t="shared" si="10"/>
        <v>-0.6</v>
      </c>
      <c r="K25" s="347">
        <f t="shared" si="10"/>
        <v>-8.3333333333333329E-2</v>
      </c>
      <c r="L25" s="347">
        <f t="shared" si="11"/>
        <v>-0.33333333333333331</v>
      </c>
      <c r="M25" s="347">
        <f t="shared" si="11"/>
        <v>-2.9411764705882353E-2</v>
      </c>
    </row>
    <row r="26" spans="1:14" hidden="1">
      <c r="A26" s="340" t="s">
        <v>71</v>
      </c>
      <c r="B26" s="345">
        <v>0</v>
      </c>
      <c r="C26" s="345">
        <v>15</v>
      </c>
      <c r="D26" s="349">
        <v>1</v>
      </c>
      <c r="E26" s="345">
        <v>11</v>
      </c>
      <c r="F26" s="345">
        <v>0</v>
      </c>
      <c r="G26" s="345">
        <v>19</v>
      </c>
      <c r="H26" s="345">
        <v>0</v>
      </c>
      <c r="I26" s="345">
        <v>16</v>
      </c>
      <c r="J26" s="355" t="s">
        <v>117</v>
      </c>
      <c r="K26" s="347">
        <f t="shared" si="10"/>
        <v>-0.15789473684210525</v>
      </c>
      <c r="L26" s="355" t="s">
        <v>117</v>
      </c>
      <c r="M26" s="351">
        <f t="shared" si="11"/>
        <v>6.6666666666666666E-2</v>
      </c>
    </row>
    <row r="27" spans="1:14" hidden="1">
      <c r="A27" s="340" t="s">
        <v>72</v>
      </c>
      <c r="B27" s="345">
        <v>1</v>
      </c>
      <c r="C27" s="345">
        <v>25</v>
      </c>
      <c r="D27" s="345">
        <v>0</v>
      </c>
      <c r="E27" s="345">
        <v>11</v>
      </c>
      <c r="F27" s="345">
        <v>0</v>
      </c>
      <c r="G27" s="345">
        <v>18</v>
      </c>
      <c r="H27" s="345">
        <v>0</v>
      </c>
      <c r="I27" s="345">
        <v>16</v>
      </c>
      <c r="J27" s="355" t="s">
        <v>117</v>
      </c>
      <c r="K27" s="347">
        <f t="shared" si="10"/>
        <v>-0.1111111111111111</v>
      </c>
      <c r="L27" s="347">
        <f t="shared" si="11"/>
        <v>-1</v>
      </c>
      <c r="M27" s="347">
        <f t="shared" si="11"/>
        <v>-0.36</v>
      </c>
    </row>
    <row r="28" spans="1:14" hidden="1">
      <c r="A28" s="340" t="s">
        <v>13</v>
      </c>
      <c r="B28" s="345">
        <v>42</v>
      </c>
      <c r="C28" s="345">
        <v>2208</v>
      </c>
      <c r="D28" s="345">
        <v>28</v>
      </c>
      <c r="E28" s="345">
        <v>1755</v>
      </c>
      <c r="F28" s="345">
        <v>40</v>
      </c>
      <c r="G28" s="345">
        <v>2138</v>
      </c>
      <c r="H28" s="345">
        <v>28</v>
      </c>
      <c r="I28" s="345">
        <v>2137</v>
      </c>
      <c r="J28" s="347">
        <f t="shared" si="10"/>
        <v>-0.3</v>
      </c>
      <c r="K28" s="347">
        <f t="shared" si="10"/>
        <v>-4.6772684752104771E-4</v>
      </c>
      <c r="L28" s="347">
        <f t="shared" si="11"/>
        <v>-0.33333333333333331</v>
      </c>
      <c r="M28" s="347">
        <f t="shared" si="11"/>
        <v>-3.2155797101449272E-2</v>
      </c>
    </row>
    <row r="29" spans="1:14" ht="15.75" thickBot="1"/>
    <row r="30" spans="1:14">
      <c r="A30" s="356"/>
      <c r="B30" s="357">
        <v>2019</v>
      </c>
      <c r="C30" s="358"/>
      <c r="D30" s="357" t="s">
        <v>101</v>
      </c>
      <c r="E30" s="359"/>
      <c r="F30" s="357">
        <v>2022</v>
      </c>
      <c r="G30" s="359"/>
      <c r="H30" s="357">
        <v>2023</v>
      </c>
      <c r="I30" s="359"/>
      <c r="J30" s="357" t="s">
        <v>104</v>
      </c>
      <c r="K30" s="359"/>
      <c r="L30" s="360" t="s">
        <v>107</v>
      </c>
      <c r="M30" s="359"/>
    </row>
    <row r="31" spans="1:14">
      <c r="A31" s="361"/>
      <c r="B31" s="362" t="s">
        <v>21</v>
      </c>
      <c r="C31" s="363" t="s">
        <v>20</v>
      </c>
      <c r="D31" s="362" t="s">
        <v>21</v>
      </c>
      <c r="E31" s="364" t="s">
        <v>20</v>
      </c>
      <c r="F31" s="362" t="s">
        <v>21</v>
      </c>
      <c r="G31" s="364" t="s">
        <v>20</v>
      </c>
      <c r="H31" s="362" t="s">
        <v>21</v>
      </c>
      <c r="I31" s="364" t="s">
        <v>20</v>
      </c>
      <c r="J31" s="362" t="s">
        <v>21</v>
      </c>
      <c r="K31" s="364" t="s">
        <v>20</v>
      </c>
      <c r="L31" s="365" t="s">
        <v>21</v>
      </c>
      <c r="M31" s="364" t="s">
        <v>20</v>
      </c>
    </row>
    <row r="32" spans="1:14">
      <c r="A32" s="366" t="s">
        <v>64</v>
      </c>
      <c r="B32" s="367">
        <v>0.45238095238095238</v>
      </c>
      <c r="C32" s="368">
        <v>0.57925724637681164</v>
      </c>
      <c r="D32" s="367">
        <v>0.32142857142857145</v>
      </c>
      <c r="E32" s="369">
        <v>0.55384615384615388</v>
      </c>
      <c r="F32" s="367">
        <v>0.35</v>
      </c>
      <c r="G32" s="369">
        <v>0.55098222637979422</v>
      </c>
      <c r="H32" s="367">
        <v>0.39285714285714285</v>
      </c>
      <c r="I32" s="369">
        <v>0.53065044454843235</v>
      </c>
      <c r="J32" s="370">
        <v>-0.21428571428571427</v>
      </c>
      <c r="K32" s="371">
        <v>-3.7351443123938878E-2</v>
      </c>
      <c r="L32" s="372">
        <v>-0.42105263157894735</v>
      </c>
      <c r="M32" s="371">
        <v>-0.11336982017200939</v>
      </c>
    </row>
    <row r="33" spans="1:13">
      <c r="A33" s="366" t="s">
        <v>65</v>
      </c>
      <c r="B33" s="367">
        <v>2.3809523809523808E-2</v>
      </c>
      <c r="C33" s="368">
        <v>1.358695652173913E-3</v>
      </c>
      <c r="D33" s="367">
        <v>0</v>
      </c>
      <c r="E33" s="369">
        <v>1.7094017094017094E-3</v>
      </c>
      <c r="F33" s="367">
        <v>0</v>
      </c>
      <c r="G33" s="369">
        <v>6.0804490177736202E-3</v>
      </c>
      <c r="H33" s="367">
        <v>0</v>
      </c>
      <c r="I33" s="369">
        <v>1.4038371548900327E-3</v>
      </c>
      <c r="J33" s="373" t="s">
        <v>117</v>
      </c>
      <c r="K33" s="371">
        <v>-0.76923076923076927</v>
      </c>
      <c r="L33" s="372">
        <v>-1</v>
      </c>
      <c r="M33" s="371">
        <v>0</v>
      </c>
    </row>
    <row r="34" spans="1:13">
      <c r="A34" s="366" t="s">
        <v>66</v>
      </c>
      <c r="B34" s="367">
        <v>2.3809523809523808E-2</v>
      </c>
      <c r="C34" s="368">
        <v>2.4456521739130436E-2</v>
      </c>
      <c r="D34" s="367">
        <v>3.5714285714285712E-2</v>
      </c>
      <c r="E34" s="369">
        <v>3.3048433048433051E-2</v>
      </c>
      <c r="F34" s="367">
        <v>0.05</v>
      </c>
      <c r="G34" s="369">
        <v>2.9934518241347054E-2</v>
      </c>
      <c r="H34" s="367">
        <v>3.5714285714285712E-2</v>
      </c>
      <c r="I34" s="369">
        <v>2.9012634534394011E-2</v>
      </c>
      <c r="J34" s="370">
        <v>-0.5</v>
      </c>
      <c r="K34" s="371">
        <v>-3.125E-2</v>
      </c>
      <c r="L34" s="372">
        <v>0</v>
      </c>
      <c r="M34" s="374">
        <v>0.14814814814814814</v>
      </c>
    </row>
    <row r="35" spans="1:13">
      <c r="A35" s="366" t="s">
        <v>67</v>
      </c>
      <c r="B35" s="367">
        <v>0.16666666666666666</v>
      </c>
      <c r="C35" s="368">
        <v>0.11322463768115942</v>
      </c>
      <c r="D35" s="367">
        <v>0.17857142857142858</v>
      </c>
      <c r="E35" s="369">
        <v>0.12934472934472935</v>
      </c>
      <c r="F35" s="367">
        <v>0.25</v>
      </c>
      <c r="G35" s="369">
        <v>0.13985032740879327</v>
      </c>
      <c r="H35" s="367">
        <v>0.2857142857142857</v>
      </c>
      <c r="I35" s="369">
        <v>0.14599906410856342</v>
      </c>
      <c r="J35" s="370">
        <v>-0.2</v>
      </c>
      <c r="K35" s="374">
        <v>4.3478260869565216E-2</v>
      </c>
      <c r="L35" s="375">
        <v>0.14285714285714285</v>
      </c>
      <c r="M35" s="374">
        <v>0.248</v>
      </c>
    </row>
    <row r="36" spans="1:13">
      <c r="A36" s="366" t="s">
        <v>68</v>
      </c>
      <c r="B36" s="376">
        <v>0</v>
      </c>
      <c r="C36" s="377">
        <v>3.3514492753623192E-2</v>
      </c>
      <c r="D36" s="376">
        <v>3.5714285714285712E-2</v>
      </c>
      <c r="E36" s="378">
        <v>3.0199430199430201E-2</v>
      </c>
      <c r="F36" s="376">
        <v>2.5000000000000001E-2</v>
      </c>
      <c r="G36" s="378">
        <v>2.4789522918615529E-2</v>
      </c>
      <c r="H36" s="376">
        <v>3.5714285714285712E-2</v>
      </c>
      <c r="I36" s="378">
        <v>3.1820308844174076E-2</v>
      </c>
      <c r="J36" s="370">
        <v>0</v>
      </c>
      <c r="K36" s="374">
        <v>0.28301886792452829</v>
      </c>
      <c r="L36" s="379" t="s">
        <v>117</v>
      </c>
      <c r="M36" s="371">
        <v>-8.1081081081081086E-2</v>
      </c>
    </row>
    <row r="37" spans="1:13">
      <c r="A37" s="366" t="s">
        <v>69</v>
      </c>
      <c r="B37" s="367">
        <v>0.23809523809523808</v>
      </c>
      <c r="C37" s="368">
        <v>0.16847826086956522</v>
      </c>
      <c r="D37" s="367">
        <v>0.21428571428571427</v>
      </c>
      <c r="E37" s="369">
        <v>0.18404558404558405</v>
      </c>
      <c r="F37" s="367">
        <v>0.2</v>
      </c>
      <c r="G37" s="369">
        <v>0.16370439663236669</v>
      </c>
      <c r="H37" s="367">
        <v>0.17857142857142858</v>
      </c>
      <c r="I37" s="369">
        <v>0.18437061300889096</v>
      </c>
      <c r="J37" s="370">
        <v>-0.375</v>
      </c>
      <c r="K37" s="374">
        <v>0.12571428571428572</v>
      </c>
      <c r="L37" s="372">
        <v>-0.5</v>
      </c>
      <c r="M37" s="374">
        <v>5.9139784946236562E-2</v>
      </c>
    </row>
    <row r="38" spans="1:13">
      <c r="A38" s="366" t="s">
        <v>70</v>
      </c>
      <c r="B38" s="367">
        <v>7.1428571428571425E-2</v>
      </c>
      <c r="C38" s="368">
        <v>6.1594202898550728E-2</v>
      </c>
      <c r="D38" s="367">
        <v>0.17857142857142858</v>
      </c>
      <c r="E38" s="369">
        <v>5.5270655270655271E-2</v>
      </c>
      <c r="F38" s="367">
        <v>0.125</v>
      </c>
      <c r="G38" s="369">
        <v>6.7352666043030876E-2</v>
      </c>
      <c r="H38" s="367">
        <v>7.1428571428571425E-2</v>
      </c>
      <c r="I38" s="369">
        <v>6.176883481516144E-2</v>
      </c>
      <c r="J38" s="370">
        <v>-0.6</v>
      </c>
      <c r="K38" s="371">
        <v>-8.3333333333333329E-2</v>
      </c>
      <c r="L38" s="372">
        <v>-0.33333333333333331</v>
      </c>
      <c r="M38" s="371">
        <v>-2.9411764705882353E-2</v>
      </c>
    </row>
    <row r="39" spans="1:13">
      <c r="A39" s="366" t="s">
        <v>71</v>
      </c>
      <c r="B39" s="367">
        <v>0</v>
      </c>
      <c r="C39" s="368">
        <v>6.793478260869565E-3</v>
      </c>
      <c r="D39" s="367">
        <v>3.5714285714285712E-2</v>
      </c>
      <c r="E39" s="369">
        <v>6.2678062678062675E-3</v>
      </c>
      <c r="F39" s="367">
        <v>0</v>
      </c>
      <c r="G39" s="369">
        <v>8.8868101028999058E-3</v>
      </c>
      <c r="H39" s="367">
        <v>0</v>
      </c>
      <c r="I39" s="369">
        <v>7.4871314927468418E-3</v>
      </c>
      <c r="J39" s="380" t="s">
        <v>117</v>
      </c>
      <c r="K39" s="371">
        <v>-0.15789473684210525</v>
      </c>
      <c r="L39" s="379" t="s">
        <v>117</v>
      </c>
      <c r="M39" s="374">
        <v>6.6666666666666666E-2</v>
      </c>
    </row>
    <row r="40" spans="1:13">
      <c r="A40" s="366" t="s">
        <v>72</v>
      </c>
      <c r="B40" s="367">
        <v>2.3809523809523808E-2</v>
      </c>
      <c r="C40" s="368">
        <v>1.1322463768115942E-2</v>
      </c>
      <c r="D40" s="367">
        <v>0</v>
      </c>
      <c r="E40" s="369">
        <v>6.2678062678062675E-3</v>
      </c>
      <c r="F40" s="367">
        <v>0</v>
      </c>
      <c r="G40" s="369">
        <v>8.4190832553788595E-3</v>
      </c>
      <c r="H40" s="367">
        <v>0</v>
      </c>
      <c r="I40" s="369">
        <v>7.4871314927468418E-3</v>
      </c>
      <c r="J40" s="380" t="s">
        <v>117</v>
      </c>
      <c r="K40" s="371">
        <v>-0.1111111111111111</v>
      </c>
      <c r="L40" s="372">
        <v>-1</v>
      </c>
      <c r="M40" s="371">
        <v>-0.36</v>
      </c>
    </row>
    <row r="41" spans="1:13" ht="15.75" thickBot="1">
      <c r="A41" s="381" t="s">
        <v>13</v>
      </c>
      <c r="B41" s="382">
        <v>0.99999999999999989</v>
      </c>
      <c r="C41" s="383">
        <v>1</v>
      </c>
      <c r="D41" s="382">
        <v>1</v>
      </c>
      <c r="E41" s="384">
        <v>1</v>
      </c>
      <c r="F41" s="382">
        <v>1</v>
      </c>
      <c r="G41" s="384">
        <v>1</v>
      </c>
      <c r="H41" s="382">
        <v>0.99999999999999989</v>
      </c>
      <c r="I41" s="384">
        <v>1</v>
      </c>
      <c r="J41" s="385">
        <v>-0.3</v>
      </c>
      <c r="K41" s="386">
        <v>-4.6772684752104771E-4</v>
      </c>
      <c r="L41" s="387">
        <v>-0.33333333333333331</v>
      </c>
      <c r="M41" s="386">
        <v>-3.2155797101449272E-2</v>
      </c>
    </row>
    <row r="49" s="333" customFormat="1"/>
    <row r="50" s="333" customFormat="1"/>
    <row r="51" s="333" customFormat="1"/>
    <row r="52" s="333" customFormat="1"/>
    <row r="53" s="333" customFormat="1"/>
    <row r="54" s="333" customFormat="1"/>
    <row r="55" s="333" customFormat="1"/>
    <row r="56" s="333" customFormat="1"/>
  </sheetData>
  <sheetProtection algorithmName="SHA-512" hashValue="hm0tidnHCIqkRm9kH3vTmVsCvYjZrqm7h4BSIwj0WVhM/G018lP7KYetD+aFLLZBslUcHHfgstLfSNQ8ybIBgA==" saltValue="f+jsSF1yeo5JZa0oyBqy/A==" spinCount="100000" sheet="1" objects="1" scenarios="1" selectLockedCells="1"/>
  <mergeCells count="21">
    <mergeCell ref="J30:K30"/>
    <mergeCell ref="L30:M30"/>
    <mergeCell ref="A30:A31"/>
    <mergeCell ref="B30:C30"/>
    <mergeCell ref="D30:E30"/>
    <mergeCell ref="F30:G30"/>
    <mergeCell ref="H30:I30"/>
    <mergeCell ref="A1:I1"/>
    <mergeCell ref="A2:I2"/>
    <mergeCell ref="A3:A4"/>
    <mergeCell ref="B3:C3"/>
    <mergeCell ref="D3:E3"/>
    <mergeCell ref="F3:G3"/>
    <mergeCell ref="H3:I3"/>
    <mergeCell ref="L17:M17"/>
    <mergeCell ref="A17:A18"/>
    <mergeCell ref="B17:C17"/>
    <mergeCell ref="D17:E17"/>
    <mergeCell ref="F17:G17"/>
    <mergeCell ref="H17:I17"/>
    <mergeCell ref="J17:K17"/>
  </mergeCells>
  <pageMargins left="0.7" right="0.7" top="0.75" bottom="0.75" header="0.3" footer="0.3"/>
  <pageSetup paperSize="9" scale="8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1BA83-CABC-4106-ACA7-8648C2AEDBE8}">
  <dimension ref="A1:M140"/>
  <sheetViews>
    <sheetView zoomScaleNormal="100" workbookViewId="0">
      <selection activeCell="B5" sqref="B5"/>
    </sheetView>
  </sheetViews>
  <sheetFormatPr defaultRowHeight="15"/>
  <cols>
    <col min="1" max="1" width="21.7109375" style="29" customWidth="1"/>
    <col min="2" max="2" width="8.140625" bestFit="1" customWidth="1"/>
    <col min="3" max="3" width="11" bestFit="1" customWidth="1"/>
    <col min="4" max="4" width="10" bestFit="1" customWidth="1"/>
    <col min="6" max="6" width="9.7109375" customWidth="1"/>
    <col min="7" max="7" width="11" customWidth="1"/>
    <col min="10" max="10" width="9.140625" style="109"/>
  </cols>
  <sheetData>
    <row r="1" spans="1:12" ht="45" customHeight="1" thickBot="1">
      <c r="A1" s="294" t="s">
        <v>134</v>
      </c>
      <c r="B1" s="294"/>
      <c r="C1" s="294"/>
      <c r="D1" s="294"/>
      <c r="E1" s="294"/>
      <c r="F1" s="294"/>
      <c r="G1" s="294"/>
    </row>
    <row r="2" spans="1:12" ht="24" customHeight="1">
      <c r="A2" s="295" t="s">
        <v>74</v>
      </c>
      <c r="B2" s="296"/>
      <c r="C2" s="296"/>
      <c r="D2" s="296"/>
      <c r="E2" s="296"/>
      <c r="F2" s="296"/>
      <c r="G2" s="297"/>
    </row>
    <row r="3" spans="1:12" s="129" customFormat="1" ht="14.25">
      <c r="A3" s="298" t="s">
        <v>27</v>
      </c>
      <c r="B3" s="299" t="s">
        <v>28</v>
      </c>
      <c r="C3" s="300"/>
      <c r="D3" s="300"/>
      <c r="E3" s="300"/>
      <c r="F3" s="300"/>
      <c r="G3" s="301"/>
      <c r="J3" s="130"/>
    </row>
    <row r="4" spans="1:12" s="129" customFormat="1" ht="21.75">
      <c r="A4" s="287"/>
      <c r="B4" s="131" t="s">
        <v>29</v>
      </c>
      <c r="C4" s="132" t="s">
        <v>30</v>
      </c>
      <c r="D4" s="132" t="s">
        <v>20</v>
      </c>
      <c r="E4" s="132" t="s">
        <v>31</v>
      </c>
      <c r="F4" s="132" t="s">
        <v>32</v>
      </c>
      <c r="G4" s="133" t="s">
        <v>33</v>
      </c>
      <c r="J4" s="130"/>
    </row>
    <row r="5" spans="1:12">
      <c r="A5" s="50">
        <v>2019</v>
      </c>
      <c r="B5" s="28">
        <v>56</v>
      </c>
      <c r="C5" s="27">
        <v>3</v>
      </c>
      <c r="D5" s="27">
        <v>112</v>
      </c>
      <c r="E5" s="48">
        <f>(C5/B5)*100</f>
        <v>5.3571428571428568</v>
      </c>
      <c r="F5" s="48">
        <f>(D5/B5)*100</f>
        <v>200</v>
      </c>
      <c r="G5" s="49">
        <f>C5/(C5+D5)*100</f>
        <v>2.6086956521739131</v>
      </c>
    </row>
    <row r="6" spans="1:12">
      <c r="A6" s="50" t="s">
        <v>106</v>
      </c>
      <c r="B6" s="28">
        <v>50</v>
      </c>
      <c r="C6" s="127">
        <v>1.5</v>
      </c>
      <c r="D6" s="27">
        <v>86</v>
      </c>
      <c r="E6" s="48">
        <f t="shared" ref="E6:E8" si="0">(C6/B6)*100</f>
        <v>3</v>
      </c>
      <c r="F6" s="48">
        <f t="shared" ref="F6:F8" si="1">(D6/B6)*100</f>
        <v>172</v>
      </c>
      <c r="G6" s="49">
        <f t="shared" ref="G6:G8" si="2">C6/(C6+D6)*100</f>
        <v>1.7142857142857144</v>
      </c>
    </row>
    <row r="7" spans="1:12">
      <c r="A7" s="50">
        <v>2022</v>
      </c>
      <c r="B7" s="28">
        <v>46</v>
      </c>
      <c r="C7" s="27">
        <v>3</v>
      </c>
      <c r="D7" s="27">
        <v>74</v>
      </c>
      <c r="E7" s="48">
        <f t="shared" si="0"/>
        <v>6.5217391304347823</v>
      </c>
      <c r="F7" s="48">
        <f t="shared" si="1"/>
        <v>160.86956521739131</v>
      </c>
      <c r="G7" s="49">
        <f t="shared" si="2"/>
        <v>3.8961038961038961</v>
      </c>
    </row>
    <row r="8" spans="1:12">
      <c r="A8" s="50">
        <v>2023</v>
      </c>
      <c r="B8" s="28">
        <v>58</v>
      </c>
      <c r="C8" s="27">
        <v>4</v>
      </c>
      <c r="D8" s="27">
        <v>104</v>
      </c>
      <c r="E8" s="48">
        <f t="shared" si="0"/>
        <v>6.8965517241379306</v>
      </c>
      <c r="F8" s="48">
        <f t="shared" si="1"/>
        <v>179.31034482758622</v>
      </c>
      <c r="G8" s="49">
        <f t="shared" si="2"/>
        <v>3.7037037037037033</v>
      </c>
    </row>
    <row r="9" spans="1:12">
      <c r="A9" s="50" t="s">
        <v>108</v>
      </c>
      <c r="B9" s="16">
        <f>(B8-B7)/B7</f>
        <v>0.2608695652173913</v>
      </c>
      <c r="C9" s="17">
        <f>((C8-C7)/C7)</f>
        <v>0.33333333333333331</v>
      </c>
      <c r="D9" s="17">
        <f>((D8-D7)/D7)</f>
        <v>0.40540540540540543</v>
      </c>
      <c r="E9" s="18">
        <f>E8-E7</f>
        <v>0.37481259370314834</v>
      </c>
      <c r="F9" s="18">
        <f t="shared" ref="F9:G9" si="3">F8-F7</f>
        <v>18.440779610194909</v>
      </c>
      <c r="G9" s="19">
        <f t="shared" si="3"/>
        <v>-0.19240019240019279</v>
      </c>
      <c r="I9" s="110"/>
      <c r="K9" s="109"/>
      <c r="L9" s="109"/>
    </row>
    <row r="10" spans="1:12" ht="14.25" customHeight="1" thickBot="1">
      <c r="A10" s="50" t="s">
        <v>109</v>
      </c>
      <c r="B10" s="20">
        <f>((B8-B5)/B5)</f>
        <v>3.5714285714285712E-2</v>
      </c>
      <c r="C10" s="21">
        <f>((C8-C5)/C5)</f>
        <v>0.33333333333333331</v>
      </c>
      <c r="D10" s="21">
        <f>((D8-D5)/D5)</f>
        <v>-7.1428571428571425E-2</v>
      </c>
      <c r="E10" s="22">
        <f>E8-E5</f>
        <v>1.5394088669950738</v>
      </c>
      <c r="F10" s="22">
        <f t="shared" ref="F10:G10" si="4">F8-F5</f>
        <v>-20.689655172413779</v>
      </c>
      <c r="G10" s="23">
        <f t="shared" si="4"/>
        <v>1.0950080515297902</v>
      </c>
      <c r="I10" s="109"/>
      <c r="K10" s="109"/>
      <c r="L10" s="109"/>
    </row>
    <row r="11" spans="1:12" s="129" customFormat="1" ht="14.25">
      <c r="A11" s="287"/>
      <c r="B11" s="291" t="s">
        <v>34</v>
      </c>
      <c r="C11" s="292"/>
      <c r="D11" s="292"/>
      <c r="E11" s="292"/>
      <c r="F11" s="292"/>
      <c r="G11" s="293"/>
      <c r="J11" s="130"/>
      <c r="K11" s="130"/>
      <c r="L11" s="130"/>
    </row>
    <row r="12" spans="1:12" s="129" customFormat="1" ht="21.75">
      <c r="A12" s="287"/>
      <c r="B12" s="131" t="s">
        <v>29</v>
      </c>
      <c r="C12" s="132" t="s">
        <v>35</v>
      </c>
      <c r="D12" s="132" t="s">
        <v>20</v>
      </c>
      <c r="E12" s="132" t="s">
        <v>31</v>
      </c>
      <c r="F12" s="132" t="s">
        <v>32</v>
      </c>
      <c r="G12" s="133" t="s">
        <v>33</v>
      </c>
      <c r="J12" s="130"/>
      <c r="K12" s="130"/>
      <c r="L12" s="130"/>
    </row>
    <row r="13" spans="1:12">
      <c r="A13" s="50">
        <v>2019</v>
      </c>
      <c r="B13" s="12">
        <v>385</v>
      </c>
      <c r="C13" s="13">
        <v>22</v>
      </c>
      <c r="D13" s="13">
        <v>585</v>
      </c>
      <c r="E13" s="48">
        <f>(C13/B13)*100</f>
        <v>5.7142857142857144</v>
      </c>
      <c r="F13" s="48">
        <f>(D13/B13)*100</f>
        <v>151.94805194805195</v>
      </c>
      <c r="G13" s="49">
        <f>C13/(C13+D13)*100</f>
        <v>3.6243822075782535</v>
      </c>
      <c r="K13" s="109"/>
      <c r="L13" s="109"/>
    </row>
    <row r="14" spans="1:12">
      <c r="A14" s="50" t="s">
        <v>106</v>
      </c>
      <c r="B14" s="14">
        <v>443</v>
      </c>
      <c r="C14" s="15">
        <v>15.5</v>
      </c>
      <c r="D14" s="15">
        <v>612.5</v>
      </c>
      <c r="E14" s="48">
        <f t="shared" ref="E14:E16" si="5">(C14/B14)*100</f>
        <v>3.4988713318284423</v>
      </c>
      <c r="F14" s="48">
        <f t="shared" ref="F14:F16" si="6">(D14/B14)*100</f>
        <v>138.26185101580134</v>
      </c>
      <c r="G14" s="49">
        <f t="shared" ref="G14:G16" si="7">C14/(C14+D14)*100</f>
        <v>2.4681528662420384</v>
      </c>
      <c r="K14" s="109"/>
      <c r="L14" s="109"/>
    </row>
    <row r="15" spans="1:12">
      <c r="A15" s="50">
        <v>2022</v>
      </c>
      <c r="B15" s="12">
        <v>546</v>
      </c>
      <c r="C15" s="13">
        <v>23</v>
      </c>
      <c r="D15" s="13">
        <v>770</v>
      </c>
      <c r="E15" s="48">
        <f t="shared" si="5"/>
        <v>4.2124542124542126</v>
      </c>
      <c r="F15" s="48">
        <f t="shared" si="6"/>
        <v>141.02564102564102</v>
      </c>
      <c r="G15" s="49">
        <f t="shared" si="7"/>
        <v>2.9003783102143759</v>
      </c>
      <c r="K15" s="109"/>
      <c r="L15" s="109"/>
    </row>
    <row r="16" spans="1:12">
      <c r="A16" s="50">
        <v>2023</v>
      </c>
      <c r="B16" s="12">
        <v>515</v>
      </c>
      <c r="C16" s="13">
        <v>14</v>
      </c>
      <c r="D16" s="13">
        <v>741</v>
      </c>
      <c r="E16" s="48">
        <f t="shared" si="5"/>
        <v>2.7184466019417477</v>
      </c>
      <c r="F16" s="48">
        <f t="shared" si="6"/>
        <v>143.88349514563106</v>
      </c>
      <c r="G16" s="49">
        <f t="shared" si="7"/>
        <v>1.8543046357615895</v>
      </c>
      <c r="K16" s="109"/>
      <c r="L16" s="109"/>
    </row>
    <row r="17" spans="1:12">
      <c r="A17" s="50" t="s">
        <v>108</v>
      </c>
      <c r="B17" s="16">
        <f>((B16-B15)/B15)</f>
        <v>-5.6776556776556776E-2</v>
      </c>
      <c r="C17" s="17">
        <f>((C16-C15)/C15)</f>
        <v>-0.39130434782608697</v>
      </c>
      <c r="D17" s="17">
        <f>((D16-D15)/D15)</f>
        <v>-3.7662337662337661E-2</v>
      </c>
      <c r="E17" s="18">
        <f>E16-E15</f>
        <v>-1.4940076105124649</v>
      </c>
      <c r="F17" s="18">
        <f t="shared" ref="F17" si="8">F16-F15</f>
        <v>2.8578541199900371</v>
      </c>
      <c r="G17" s="19">
        <f t="shared" ref="G17" si="9">G16-G15</f>
        <v>-1.0460736744527863</v>
      </c>
      <c r="K17" s="109"/>
      <c r="L17" s="109"/>
    </row>
    <row r="18" spans="1:12" ht="14.25" customHeight="1" thickBot="1">
      <c r="A18" s="50" t="s">
        <v>109</v>
      </c>
      <c r="B18" s="125">
        <f>((B16-B13)/B13)</f>
        <v>0.33766233766233766</v>
      </c>
      <c r="C18" s="21">
        <f>((C16-C13)/C13)</f>
        <v>-0.36363636363636365</v>
      </c>
      <c r="D18" s="126">
        <f>((D16-D13)/D13)</f>
        <v>0.26666666666666666</v>
      </c>
      <c r="E18" s="22">
        <f>E16-E13</f>
        <v>-2.9958391123439667</v>
      </c>
      <c r="F18" s="22">
        <f t="shared" ref="F18:G18" si="10">F16-F13</f>
        <v>-8.0645568024208956</v>
      </c>
      <c r="G18" s="23">
        <f t="shared" si="10"/>
        <v>-1.7700775718166639</v>
      </c>
      <c r="K18" s="109"/>
      <c r="L18" s="109"/>
    </row>
    <row r="19" spans="1:12" s="129" customFormat="1" ht="14.25">
      <c r="A19" s="290"/>
      <c r="B19" s="291" t="s">
        <v>36</v>
      </c>
      <c r="C19" s="292"/>
      <c r="D19" s="292"/>
      <c r="E19" s="292"/>
      <c r="F19" s="292"/>
      <c r="G19" s="293"/>
      <c r="J19" s="130"/>
      <c r="K19" s="130"/>
      <c r="L19" s="130"/>
    </row>
    <row r="20" spans="1:12" s="129" customFormat="1" ht="21.75">
      <c r="A20" s="290"/>
      <c r="B20" s="131" t="s">
        <v>19</v>
      </c>
      <c r="C20" s="132" t="s">
        <v>21</v>
      </c>
      <c r="D20" s="132" t="s">
        <v>20</v>
      </c>
      <c r="E20" s="132" t="s">
        <v>31</v>
      </c>
      <c r="F20" s="132" t="s">
        <v>32</v>
      </c>
      <c r="G20" s="133" t="s">
        <v>33</v>
      </c>
      <c r="J20" s="130"/>
      <c r="K20" s="130"/>
      <c r="L20" s="130"/>
    </row>
    <row r="21" spans="1:12">
      <c r="A21" s="50">
        <v>2019</v>
      </c>
      <c r="B21" s="28">
        <v>1179</v>
      </c>
      <c r="C21" s="27">
        <v>17</v>
      </c>
      <c r="D21" s="27">
        <v>1511</v>
      </c>
      <c r="E21" s="48">
        <f>(C21/B21)*100</f>
        <v>1.4418999151823579</v>
      </c>
      <c r="F21" s="48">
        <f>(D21/B21)*100</f>
        <v>128.15945716709075</v>
      </c>
      <c r="G21" s="49">
        <f>C21/(C21+D21)*100</f>
        <v>1.1125654450261779</v>
      </c>
      <c r="K21" s="109"/>
      <c r="L21" s="109"/>
    </row>
    <row r="22" spans="1:12">
      <c r="A22" s="50" t="s">
        <v>106</v>
      </c>
      <c r="B22" s="28">
        <v>864</v>
      </c>
      <c r="C22" s="27">
        <v>11</v>
      </c>
      <c r="D22" s="27">
        <v>1056.5</v>
      </c>
      <c r="E22" s="48">
        <f t="shared" ref="E22:E24" si="11">(C22/B22)*100</f>
        <v>1.2731481481481481</v>
      </c>
      <c r="F22" s="48">
        <f t="shared" ref="F22:F24" si="12">(D22/B22)*100</f>
        <v>122.28009259259258</v>
      </c>
      <c r="G22" s="49">
        <f t="shared" ref="G22:G24" si="13">C22/(C22+D22)*100</f>
        <v>1.0304449648711944</v>
      </c>
      <c r="K22" s="109"/>
      <c r="L22" s="109"/>
    </row>
    <row r="23" spans="1:12">
      <c r="A23" s="50">
        <v>2022</v>
      </c>
      <c r="B23" s="28">
        <v>1095</v>
      </c>
      <c r="C23" s="27">
        <v>14</v>
      </c>
      <c r="D23" s="27">
        <v>1339</v>
      </c>
      <c r="E23" s="48">
        <f t="shared" si="11"/>
        <v>1.2785388127853883</v>
      </c>
      <c r="F23" s="48">
        <f t="shared" si="12"/>
        <v>122.28310502283104</v>
      </c>
      <c r="G23" s="49">
        <f t="shared" si="13"/>
        <v>1.0347376201034737</v>
      </c>
      <c r="K23" s="109"/>
      <c r="L23" s="109"/>
    </row>
    <row r="24" spans="1:12">
      <c r="A24" s="50">
        <v>2023</v>
      </c>
      <c r="B24" s="28">
        <v>1064</v>
      </c>
      <c r="C24" s="27">
        <v>10</v>
      </c>
      <c r="D24" s="27">
        <v>1292</v>
      </c>
      <c r="E24" s="48">
        <f t="shared" si="11"/>
        <v>0.93984962406015038</v>
      </c>
      <c r="F24" s="48">
        <f t="shared" si="12"/>
        <v>121.42857142857142</v>
      </c>
      <c r="G24" s="49">
        <f t="shared" si="13"/>
        <v>0.76804915514592931</v>
      </c>
      <c r="I24" s="110"/>
      <c r="K24" s="109"/>
      <c r="L24" s="109"/>
    </row>
    <row r="25" spans="1:12">
      <c r="A25" s="50" t="s">
        <v>108</v>
      </c>
      <c r="B25" s="16">
        <f>((B24-B23)/B23)</f>
        <v>-2.8310502283105023E-2</v>
      </c>
      <c r="C25" s="17">
        <f>((C24-C23)/C23)</f>
        <v>-0.2857142857142857</v>
      </c>
      <c r="D25" s="17">
        <f>((D24-D23)/D23)</f>
        <v>-3.5100821508588502E-2</v>
      </c>
      <c r="E25" s="18">
        <f>E24-E23</f>
        <v>-0.3386891887252379</v>
      </c>
      <c r="F25" s="18">
        <f t="shared" ref="F25" si="14">F24-F23</f>
        <v>-0.85453359425962105</v>
      </c>
      <c r="G25" s="19">
        <f t="shared" ref="G25" si="15">G24-G23</f>
        <v>-0.26668846495754439</v>
      </c>
      <c r="I25" s="110"/>
      <c r="K25" s="109"/>
    </row>
    <row r="26" spans="1:12" ht="14.25" customHeight="1" thickBot="1">
      <c r="A26" s="50" t="s">
        <v>109</v>
      </c>
      <c r="B26" s="20">
        <f>((B24-B21)/B21)</f>
        <v>-9.7540288379983034E-2</v>
      </c>
      <c r="C26" s="21">
        <f>((C24-C21)/C21)</f>
        <v>-0.41176470588235292</v>
      </c>
      <c r="D26" s="21">
        <f>((D24-D21)/D21)</f>
        <v>-0.14493712772998016</v>
      </c>
      <c r="E26" s="22">
        <f>E24-E21</f>
        <v>-0.50205029112220756</v>
      </c>
      <c r="F26" s="22">
        <f t="shared" ref="F26:G26" si="16">F24-F21</f>
        <v>-6.7308857385193335</v>
      </c>
      <c r="G26" s="23">
        <f t="shared" si="16"/>
        <v>-0.34451628988024863</v>
      </c>
    </row>
    <row r="27" spans="1:12" s="129" customFormat="1" ht="14.25">
      <c r="A27" s="290"/>
      <c r="B27" s="291" t="s">
        <v>13</v>
      </c>
      <c r="C27" s="292"/>
      <c r="D27" s="292"/>
      <c r="E27" s="292"/>
      <c r="F27" s="292"/>
      <c r="G27" s="293"/>
      <c r="J27" s="130"/>
    </row>
    <row r="28" spans="1:12" s="129" customFormat="1" ht="21.75">
      <c r="A28" s="290"/>
      <c r="B28" s="131" t="s">
        <v>19</v>
      </c>
      <c r="C28" s="132" t="s">
        <v>21</v>
      </c>
      <c r="D28" s="132" t="s">
        <v>20</v>
      </c>
      <c r="E28" s="132" t="s">
        <v>31</v>
      </c>
      <c r="F28" s="132" t="s">
        <v>32</v>
      </c>
      <c r="G28" s="133" t="s">
        <v>33</v>
      </c>
      <c r="J28" s="130"/>
    </row>
    <row r="29" spans="1:12">
      <c r="A29" s="50">
        <v>2019</v>
      </c>
      <c r="B29" s="52">
        <f>B5+B13+B21</f>
        <v>1620</v>
      </c>
      <c r="C29" s="27">
        <f t="shared" ref="C29:D29" si="17">C5+C13+C21</f>
        <v>42</v>
      </c>
      <c r="D29" s="53">
        <f t="shared" si="17"/>
        <v>2208</v>
      </c>
      <c r="E29" s="48">
        <f>(C29/B29)*100</f>
        <v>2.5925925925925926</v>
      </c>
      <c r="F29" s="48">
        <f>(D29/B29)*100</f>
        <v>136.2962962962963</v>
      </c>
      <c r="G29" s="49">
        <f>C29/(C29+D29)*100</f>
        <v>1.8666666666666669</v>
      </c>
    </row>
    <row r="30" spans="1:12">
      <c r="A30" s="50" t="s">
        <v>106</v>
      </c>
      <c r="B30" s="52">
        <f t="shared" ref="B30:D32" si="18">B6+B14+B22</f>
        <v>1357</v>
      </c>
      <c r="C30" s="27">
        <f t="shared" si="18"/>
        <v>28</v>
      </c>
      <c r="D30" s="53">
        <f t="shared" si="18"/>
        <v>1755</v>
      </c>
      <c r="E30" s="48">
        <f t="shared" ref="E30:E32" si="19">(C30/B30)*100</f>
        <v>2.0633750921149594</v>
      </c>
      <c r="F30" s="48">
        <f t="shared" ref="F30:F32" si="20">(D30/B30)*100</f>
        <v>129.32940309506264</v>
      </c>
      <c r="G30" s="49">
        <f t="shared" ref="G30:G32" si="21">C30/(C30+D30)*100</f>
        <v>1.5703869882220975</v>
      </c>
    </row>
    <row r="31" spans="1:12">
      <c r="A31" s="50">
        <v>2022</v>
      </c>
      <c r="B31" s="52">
        <f t="shared" si="18"/>
        <v>1687</v>
      </c>
      <c r="C31" s="27">
        <f t="shared" si="18"/>
        <v>40</v>
      </c>
      <c r="D31" s="53">
        <f t="shared" si="18"/>
        <v>2183</v>
      </c>
      <c r="E31" s="48">
        <f t="shared" si="19"/>
        <v>2.3710729104919976</v>
      </c>
      <c r="F31" s="48">
        <f t="shared" si="20"/>
        <v>129.40130409010078</v>
      </c>
      <c r="G31" s="49">
        <f t="shared" si="21"/>
        <v>1.7993702204228519</v>
      </c>
    </row>
    <row r="32" spans="1:12">
      <c r="A32" s="50">
        <v>2023</v>
      </c>
      <c r="B32" s="52">
        <f t="shared" si="18"/>
        <v>1637</v>
      </c>
      <c r="C32" s="27">
        <f t="shared" si="18"/>
        <v>28</v>
      </c>
      <c r="D32" s="53">
        <f t="shared" si="18"/>
        <v>2137</v>
      </c>
      <c r="E32" s="48">
        <f t="shared" si="19"/>
        <v>1.7104459376908978</v>
      </c>
      <c r="F32" s="48">
        <f t="shared" si="20"/>
        <v>130.54367745876604</v>
      </c>
      <c r="G32" s="49">
        <f t="shared" si="21"/>
        <v>1.2933025404157044</v>
      </c>
      <c r="I32" s="110"/>
    </row>
    <row r="33" spans="1:13">
      <c r="A33" s="50" t="s">
        <v>108</v>
      </c>
      <c r="B33" s="16">
        <f>((B32-B31)/B31)</f>
        <v>-2.9638411381149969E-2</v>
      </c>
      <c r="C33" s="17">
        <f>((C32-C31)/C31)</f>
        <v>-0.3</v>
      </c>
      <c r="D33" s="17">
        <f>((D32-D31)/D31)</f>
        <v>-2.1071919377004124E-2</v>
      </c>
      <c r="E33" s="18">
        <f>E32-E31</f>
        <v>-0.66062697280109983</v>
      </c>
      <c r="F33" s="18">
        <f t="shared" ref="F33" si="22">F32-F31</f>
        <v>1.1423733686652611</v>
      </c>
      <c r="G33" s="19">
        <f t="shared" ref="G33" si="23">G32-G31</f>
        <v>-0.50606768000714752</v>
      </c>
    </row>
    <row r="34" spans="1:13" ht="14.25" customHeight="1" thickBot="1">
      <c r="A34" s="51" t="s">
        <v>109</v>
      </c>
      <c r="B34" s="124">
        <f>((B32-B29)/B29)</f>
        <v>1.0493827160493827E-2</v>
      </c>
      <c r="C34" s="24">
        <f>((C32-C29)/C29)</f>
        <v>-0.33333333333333331</v>
      </c>
      <c r="D34" s="24">
        <f>((D32-D29)/D29)</f>
        <v>-3.2155797101449272E-2</v>
      </c>
      <c r="E34" s="25">
        <f>E32-E29</f>
        <v>-0.88214665490169475</v>
      </c>
      <c r="F34" s="25">
        <f t="shared" ref="F34:G34" si="24">F32-F29</f>
        <v>-5.7526188375302638</v>
      </c>
      <c r="G34" s="26">
        <f t="shared" si="24"/>
        <v>-0.57336412625096256</v>
      </c>
    </row>
    <row r="35" spans="1:13" s="152" customFormat="1">
      <c r="A35" s="151"/>
      <c r="J35" s="153"/>
    </row>
    <row r="36" spans="1:13" s="152" customFormat="1">
      <c r="A36" s="151"/>
      <c r="B36" s="289" t="s">
        <v>124</v>
      </c>
      <c r="C36" s="289"/>
      <c r="D36" s="289" t="s">
        <v>21</v>
      </c>
      <c r="E36" s="289"/>
      <c r="F36" s="289" t="s">
        <v>20</v>
      </c>
      <c r="G36" s="289"/>
      <c r="J36" s="153"/>
      <c r="K36" s="153"/>
      <c r="L36" s="153"/>
      <c r="M36" s="153"/>
    </row>
    <row r="37" spans="1:13" s="152" customFormat="1">
      <c r="A37" s="151" t="s">
        <v>28</v>
      </c>
      <c r="B37" s="154">
        <v>58</v>
      </c>
      <c r="C37" s="155">
        <f>B37/$B$40</f>
        <v>3.54306658521686E-2</v>
      </c>
      <c r="D37" s="154">
        <v>4</v>
      </c>
      <c r="E37" s="155">
        <f>D37/$D$40</f>
        <v>0.14285714285714285</v>
      </c>
      <c r="F37" s="154">
        <v>104</v>
      </c>
      <c r="G37" s="155">
        <f>F37/$F$40</f>
        <v>4.8666354702854471E-2</v>
      </c>
      <c r="J37" s="153">
        <v>3.5000000000000003E-2</v>
      </c>
      <c r="K37" s="153">
        <v>0.14299999999999999</v>
      </c>
      <c r="L37" s="153">
        <v>4.9000000000000002E-2</v>
      </c>
      <c r="M37" s="153"/>
    </row>
    <row r="38" spans="1:13" s="152" customFormat="1">
      <c r="A38" s="151" t="s">
        <v>34</v>
      </c>
      <c r="B38" s="154">
        <v>515</v>
      </c>
      <c r="C38" s="155">
        <f>B38/$B$40</f>
        <v>0.31459987782529014</v>
      </c>
      <c r="D38" s="154">
        <v>14</v>
      </c>
      <c r="E38" s="155">
        <f t="shared" ref="E38:E40" si="25">D38/$D$40</f>
        <v>0.5</v>
      </c>
      <c r="F38" s="154">
        <v>741</v>
      </c>
      <c r="G38" s="155">
        <v>0.34599999999999997</v>
      </c>
      <c r="J38" s="153"/>
      <c r="K38" s="153"/>
      <c r="L38" s="153"/>
      <c r="M38" s="153"/>
    </row>
    <row r="39" spans="1:13" s="152" customFormat="1">
      <c r="A39" s="151" t="s">
        <v>36</v>
      </c>
      <c r="B39" s="154">
        <v>1064</v>
      </c>
      <c r="C39" s="155">
        <f>B39/$B$40</f>
        <v>0.64996945632254122</v>
      </c>
      <c r="D39" s="154">
        <v>10</v>
      </c>
      <c r="E39" s="155">
        <f t="shared" si="25"/>
        <v>0.35714285714285715</v>
      </c>
      <c r="F39" s="154">
        <v>1292</v>
      </c>
      <c r="G39" s="155">
        <f t="shared" ref="G39:G40" si="26">F39/$F$40</f>
        <v>0.60458586803930747</v>
      </c>
      <c r="J39" s="153"/>
    </row>
    <row r="40" spans="1:13" s="152" customFormat="1">
      <c r="A40" s="151"/>
      <c r="B40" s="154">
        <f>SUM(B37:B39)</f>
        <v>1637</v>
      </c>
      <c r="C40" s="155">
        <f>B40/$B$40</f>
        <v>1</v>
      </c>
      <c r="D40" s="154">
        <f>SUM(D37:D39)</f>
        <v>28</v>
      </c>
      <c r="E40" s="155">
        <f t="shared" si="25"/>
        <v>1</v>
      </c>
      <c r="F40" s="154">
        <f>SUM(F37:F39)</f>
        <v>2137</v>
      </c>
      <c r="G40" s="155">
        <f t="shared" si="26"/>
        <v>1</v>
      </c>
      <c r="J40" s="153"/>
    </row>
    <row r="41" spans="1:13" s="123" customFormat="1">
      <c r="A41" s="122"/>
      <c r="J41" s="128"/>
    </row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spans="1:10" hidden="1"/>
    <row r="98" spans="1:10" hidden="1"/>
    <row r="99" spans="1:10" hidden="1"/>
    <row r="100" spans="1:10" hidden="1"/>
    <row r="101" spans="1:10" hidden="1"/>
    <row r="102" spans="1:10" hidden="1"/>
    <row r="103" spans="1:10" hidden="1"/>
    <row r="104" spans="1:10" hidden="1"/>
    <row r="105" spans="1:10" hidden="1"/>
    <row r="106" spans="1:10" hidden="1"/>
    <row r="107" spans="1:10" hidden="1"/>
    <row r="109" spans="1:10" ht="15.75" thickBot="1">
      <c r="A109" s="288" t="s">
        <v>135</v>
      </c>
      <c r="B109" s="288"/>
      <c r="C109" s="288"/>
      <c r="D109" s="288"/>
      <c r="E109" s="288"/>
      <c r="F109" s="288"/>
      <c r="G109" s="288"/>
    </row>
    <row r="110" spans="1:10" s="134" customFormat="1" ht="14.45" customHeight="1">
      <c r="A110" s="286"/>
      <c r="B110" s="283" t="s">
        <v>133</v>
      </c>
      <c r="C110" s="284"/>
      <c r="D110" s="284"/>
      <c r="E110" s="283" t="s">
        <v>115</v>
      </c>
      <c r="F110" s="284"/>
      <c r="G110" s="285"/>
    </row>
    <row r="111" spans="1:10" s="134" customFormat="1" ht="22.5">
      <c r="A111" s="287"/>
      <c r="B111" s="131" t="s">
        <v>131</v>
      </c>
      <c r="C111" s="132" t="s">
        <v>132</v>
      </c>
      <c r="D111" s="146" t="s">
        <v>28</v>
      </c>
      <c r="E111" s="131" t="s">
        <v>131</v>
      </c>
      <c r="F111" s="132" t="s">
        <v>132</v>
      </c>
      <c r="G111" s="133" t="s">
        <v>28</v>
      </c>
    </row>
    <row r="112" spans="1:10">
      <c r="A112" s="141" t="s">
        <v>125</v>
      </c>
      <c r="B112" s="143">
        <v>0.05</v>
      </c>
      <c r="C112" s="114">
        <v>0.14799999999999999</v>
      </c>
      <c r="D112" s="147">
        <v>6.9000000000000006E-2</v>
      </c>
      <c r="E112" s="149">
        <v>53</v>
      </c>
      <c r="F112" s="136">
        <v>76</v>
      </c>
      <c r="G112" s="137">
        <v>4</v>
      </c>
      <c r="J112"/>
    </row>
    <row r="113" spans="1:10">
      <c r="A113" s="141" t="s">
        <v>129</v>
      </c>
      <c r="B113" s="143">
        <v>0.40899999999999997</v>
      </c>
      <c r="C113" s="114">
        <v>0.30499999999999999</v>
      </c>
      <c r="D113" s="147">
        <v>1.7000000000000001E-2</v>
      </c>
      <c r="E113" s="149">
        <v>435</v>
      </c>
      <c r="F113" s="135">
        <v>157</v>
      </c>
      <c r="G113" s="137">
        <v>2</v>
      </c>
      <c r="J113"/>
    </row>
    <row r="114" spans="1:10" ht="23.25">
      <c r="A114" s="145" t="s">
        <v>130</v>
      </c>
      <c r="B114" s="143">
        <v>8.0000000000000002E-3</v>
      </c>
      <c r="C114" s="114">
        <v>1.7000000000000001E-2</v>
      </c>
      <c r="D114" s="147">
        <v>1.7000000000000001E-2</v>
      </c>
      <c r="E114" s="149">
        <v>8</v>
      </c>
      <c r="F114" s="135">
        <v>9</v>
      </c>
      <c r="G114" s="137">
        <v>0</v>
      </c>
      <c r="J114"/>
    </row>
    <row r="115" spans="1:10">
      <c r="A115" s="141" t="s">
        <v>126</v>
      </c>
      <c r="B115" s="143">
        <v>0.46300000000000002</v>
      </c>
      <c r="C115" s="114">
        <v>0.46800000000000003</v>
      </c>
      <c r="D115" s="147">
        <v>0.89700000000000002</v>
      </c>
      <c r="E115" s="149">
        <v>493</v>
      </c>
      <c r="F115" s="135">
        <v>241</v>
      </c>
      <c r="G115" s="137">
        <v>52</v>
      </c>
      <c r="J115"/>
    </row>
    <row r="116" spans="1:10">
      <c r="A116" s="141" t="s">
        <v>127</v>
      </c>
      <c r="B116" s="143">
        <v>7.0000000000000007E-2</v>
      </c>
      <c r="C116" s="114">
        <v>6.2E-2</v>
      </c>
      <c r="D116" s="147"/>
      <c r="E116" s="149">
        <v>75</v>
      </c>
      <c r="F116" s="135">
        <v>32</v>
      </c>
      <c r="G116" s="137">
        <v>0</v>
      </c>
      <c r="J116"/>
    </row>
    <row r="117" spans="1:10" ht="15.75" thickBot="1">
      <c r="A117" s="142" t="s">
        <v>128</v>
      </c>
      <c r="B117" s="144">
        <f t="shared" ref="B117:G117" si="27">SUM(B112:B116)</f>
        <v>1</v>
      </c>
      <c r="C117" s="138">
        <f t="shared" si="27"/>
        <v>1</v>
      </c>
      <c r="D117" s="148">
        <f t="shared" si="27"/>
        <v>1</v>
      </c>
      <c r="E117" s="150">
        <f t="shared" si="27"/>
        <v>1064</v>
      </c>
      <c r="F117" s="139">
        <f t="shared" si="27"/>
        <v>515</v>
      </c>
      <c r="G117" s="140">
        <f t="shared" si="27"/>
        <v>58</v>
      </c>
      <c r="J117"/>
    </row>
    <row r="118" spans="1:10">
      <c r="J118"/>
    </row>
    <row r="119" spans="1:10">
      <c r="B119" s="109"/>
      <c r="C119" s="109"/>
      <c r="J119"/>
    </row>
    <row r="120" spans="1:10">
      <c r="B120" s="109"/>
      <c r="C120" s="109"/>
      <c r="J120"/>
    </row>
    <row r="121" spans="1:10">
      <c r="B121" s="109"/>
      <c r="C121" s="109"/>
      <c r="J121"/>
    </row>
    <row r="122" spans="1:10">
      <c r="B122" s="109"/>
      <c r="C122" s="109"/>
      <c r="J122"/>
    </row>
    <row r="123" spans="1:10">
      <c r="B123" s="109"/>
      <c r="C123" s="109"/>
    </row>
    <row r="124" spans="1:10">
      <c r="B124" s="109"/>
      <c r="C124" s="109"/>
    </row>
    <row r="125" spans="1:10">
      <c r="B125" s="109"/>
    </row>
    <row r="133" ht="12" customHeight="1"/>
    <row r="134" hidden="1"/>
    <row r="135" hidden="1"/>
    <row r="136" hidden="1"/>
    <row r="137" hidden="1"/>
    <row r="138" hidden="1"/>
    <row r="139" ht="12.75" hidden="1" customHeight="1"/>
    <row r="140" hidden="1"/>
  </sheetData>
  <sheetProtection sheet="1" objects="1" scenarios="1"/>
  <mergeCells count="17">
    <mergeCell ref="A19:A20"/>
    <mergeCell ref="B19:G19"/>
    <mergeCell ref="A27:A28"/>
    <mergeCell ref="A1:G1"/>
    <mergeCell ref="A2:G2"/>
    <mergeCell ref="A3:A4"/>
    <mergeCell ref="B3:G3"/>
    <mergeCell ref="A11:A12"/>
    <mergeCell ref="B11:G11"/>
    <mergeCell ref="B27:G27"/>
    <mergeCell ref="B110:D110"/>
    <mergeCell ref="E110:G110"/>
    <mergeCell ref="A110:A111"/>
    <mergeCell ref="A109:G109"/>
    <mergeCell ref="B36:C36"/>
    <mergeCell ref="D36:E36"/>
    <mergeCell ref="F36:G36"/>
  </mergeCells>
  <pageMargins left="0.7" right="0.7" top="0.75" bottom="0.75" header="0.3" footer="0.3"/>
  <pageSetup paperSize="9" scale="90" orientation="portrait" r:id="rId1"/>
  <rowBreaks count="2" manualBreakCount="2">
    <brk id="41" max="16383" man="1"/>
    <brk id="108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7"/>
  <sheetViews>
    <sheetView zoomScaleNormal="100" workbookViewId="0">
      <selection sqref="A1:J1"/>
    </sheetView>
  </sheetViews>
  <sheetFormatPr defaultRowHeight="15"/>
  <cols>
    <col min="1" max="1" width="24.5703125" bestFit="1" customWidth="1"/>
    <col min="10" max="10" width="11.5703125" customWidth="1"/>
    <col min="11" max="11" width="9.7109375" customWidth="1"/>
  </cols>
  <sheetData>
    <row r="1" spans="1:10" ht="30" customHeight="1">
      <c r="A1" s="278" t="s">
        <v>161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10" ht="21.75" customHeight="1">
      <c r="A2" s="302" t="s">
        <v>74</v>
      </c>
      <c r="B2" s="303"/>
      <c r="C2" s="303"/>
      <c r="D2" s="303"/>
      <c r="E2" s="303"/>
      <c r="F2" s="303"/>
      <c r="G2" s="303"/>
      <c r="H2" s="303"/>
      <c r="I2" s="303"/>
      <c r="J2" s="303"/>
    </row>
    <row r="3" spans="1:10" ht="12.75" customHeight="1">
      <c r="A3" s="304" t="s">
        <v>111</v>
      </c>
      <c r="B3" s="305"/>
      <c r="C3" s="305"/>
      <c r="D3" s="305"/>
      <c r="E3" s="305"/>
      <c r="F3" s="305"/>
      <c r="G3" s="305"/>
      <c r="H3" s="305"/>
      <c r="I3" s="305"/>
      <c r="J3" s="305"/>
    </row>
    <row r="4" spans="1:10" ht="23.25">
      <c r="A4" s="5"/>
      <c r="B4" s="5" t="s">
        <v>37</v>
      </c>
      <c r="C4" s="5" t="s">
        <v>38</v>
      </c>
      <c r="D4" s="5" t="s">
        <v>39</v>
      </c>
      <c r="E4" s="5" t="s">
        <v>40</v>
      </c>
      <c r="F4" s="5" t="s">
        <v>41</v>
      </c>
      <c r="G4" s="5" t="s">
        <v>42</v>
      </c>
      <c r="H4" s="5" t="s">
        <v>43</v>
      </c>
      <c r="I4" s="5" t="s">
        <v>44</v>
      </c>
      <c r="J4" s="5" t="s">
        <v>114</v>
      </c>
    </row>
    <row r="5" spans="1:10">
      <c r="A5" s="1" t="s">
        <v>136</v>
      </c>
      <c r="B5" s="156">
        <v>76</v>
      </c>
      <c r="C5" s="156">
        <v>5</v>
      </c>
      <c r="D5" s="156">
        <v>89</v>
      </c>
      <c r="E5" s="1"/>
      <c r="F5" s="1"/>
      <c r="G5" s="1"/>
      <c r="H5" s="157">
        <f>(C5/B5)*100</f>
        <v>6.5789473684210522</v>
      </c>
      <c r="I5" s="158">
        <f>(D5/B5)*100</f>
        <v>117.10526315789474</v>
      </c>
      <c r="J5" s="158">
        <f>(C5/(C5+D5))*100</f>
        <v>5.3191489361702127</v>
      </c>
    </row>
    <row r="6" spans="1:10">
      <c r="A6" s="1" t="s">
        <v>137</v>
      </c>
      <c r="B6" s="156">
        <v>113</v>
      </c>
      <c r="C6" s="156">
        <v>3</v>
      </c>
      <c r="D6" s="156">
        <v>161</v>
      </c>
      <c r="E6" s="1"/>
      <c r="F6" s="1"/>
      <c r="G6" s="1"/>
      <c r="H6" s="157">
        <f>(C6/B6)*100</f>
        <v>2.6548672566371683</v>
      </c>
      <c r="I6" s="158">
        <f>(D6/B6)*100</f>
        <v>142.47787610619469</v>
      </c>
      <c r="J6" s="158">
        <f t="shared" ref="J6" si="0">(C6/(C6+D6))*100</f>
        <v>1.8292682926829267</v>
      </c>
    </row>
    <row r="7" spans="1:10">
      <c r="A7" s="159" t="s">
        <v>146</v>
      </c>
      <c r="B7" s="159">
        <f>SUM(B5:B6)</f>
        <v>189</v>
      </c>
      <c r="C7" s="159">
        <f>SUM(C5:C6)</f>
        <v>8</v>
      </c>
      <c r="D7" s="159">
        <f>SUM(D5:D6)</f>
        <v>250</v>
      </c>
      <c r="E7" s="160">
        <f>B7/$B$15</f>
        <v>0.11545510079413561</v>
      </c>
      <c r="F7" s="160">
        <f>C7/$C$15</f>
        <v>0.2857142857142857</v>
      </c>
      <c r="G7" s="160">
        <f>D7/$D$15</f>
        <v>0.1169864295741694</v>
      </c>
      <c r="H7" s="237">
        <f>(C7/B7)*100</f>
        <v>4.2328042328042326</v>
      </c>
      <c r="I7" s="237">
        <f>(D7/B7)*100</f>
        <v>132.27513227513228</v>
      </c>
      <c r="J7" s="237">
        <f>(C7/(C7+D7))*100</f>
        <v>3.1007751937984498</v>
      </c>
    </row>
    <row r="8" spans="1:10">
      <c r="A8" s="1" t="s">
        <v>139</v>
      </c>
      <c r="B8" s="156">
        <v>253</v>
      </c>
      <c r="C8" s="156">
        <v>3</v>
      </c>
      <c r="D8" s="156">
        <v>321</v>
      </c>
      <c r="E8" s="1"/>
      <c r="F8" s="1"/>
      <c r="G8" s="1"/>
      <c r="H8" s="157">
        <f>(C8/B8)*100</f>
        <v>1.1857707509881421</v>
      </c>
      <c r="I8" s="158">
        <f>(D8/B8)*100</f>
        <v>126.87747035573122</v>
      </c>
      <c r="J8" s="158">
        <f>(C8/(C8+D8))*100</f>
        <v>0.92592592592592582</v>
      </c>
    </row>
    <row r="9" spans="1:10">
      <c r="A9" s="1" t="s">
        <v>140</v>
      </c>
      <c r="B9" s="156">
        <v>306</v>
      </c>
      <c r="C9" s="156">
        <v>3</v>
      </c>
      <c r="D9" s="156">
        <v>399</v>
      </c>
      <c r="E9" s="1"/>
      <c r="F9" s="1"/>
      <c r="G9" s="1"/>
      <c r="H9" s="157">
        <f t="shared" ref="H9" si="1">(C9/B9)*100</f>
        <v>0.98039215686274506</v>
      </c>
      <c r="I9" s="158">
        <f t="shared" ref="I9" si="2">(D9/B9)*100</f>
        <v>130.39215686274511</v>
      </c>
      <c r="J9" s="158">
        <f t="shared" ref="J9" si="3">(C9/(C9+D9))*100</f>
        <v>0.74626865671641784</v>
      </c>
    </row>
    <row r="10" spans="1:10">
      <c r="A10" s="159" t="s">
        <v>110</v>
      </c>
      <c r="B10" s="162">
        <f>SUM(B8:B9)</f>
        <v>559</v>
      </c>
      <c r="C10" s="162">
        <f t="shared" ref="C10:D10" si="4">SUM(C8:C9)</f>
        <v>6</v>
      </c>
      <c r="D10" s="162">
        <f t="shared" si="4"/>
        <v>720</v>
      </c>
      <c r="E10" s="160">
        <f>B10/$B$15</f>
        <v>0.3414783139890043</v>
      </c>
      <c r="F10" s="160">
        <f>C10/$C$15</f>
        <v>0.21428571428571427</v>
      </c>
      <c r="G10" s="160">
        <f>D10/$D$15</f>
        <v>0.33692091717360784</v>
      </c>
      <c r="H10" s="161">
        <f>(C10/B10)*100</f>
        <v>1.0733452593917709</v>
      </c>
      <c r="I10" s="161">
        <f>(D10/B10)*100</f>
        <v>128.80143112701253</v>
      </c>
      <c r="J10" s="161">
        <f>(C10/(C10+D10))*100</f>
        <v>0.82644628099173556</v>
      </c>
    </row>
    <row r="11" spans="1:10">
      <c r="A11" s="1" t="s">
        <v>141</v>
      </c>
      <c r="B11" s="163">
        <v>344</v>
      </c>
      <c r="C11" s="163">
        <v>6</v>
      </c>
      <c r="D11" s="163">
        <v>437</v>
      </c>
      <c r="E11" s="136"/>
      <c r="F11" s="136"/>
      <c r="G11" s="136"/>
      <c r="H11" s="157">
        <f t="shared" ref="H11:H12" si="5">(C11/B11)*100</f>
        <v>1.7441860465116279</v>
      </c>
      <c r="I11" s="158">
        <f t="shared" ref="I11:I12" si="6">(D11/B11)*100</f>
        <v>127.03488372093024</v>
      </c>
      <c r="J11" s="158">
        <f t="shared" ref="J11:J12" si="7">(C11/(C11+D11))*100</f>
        <v>1.3544018058690745</v>
      </c>
    </row>
    <row r="12" spans="1:10">
      <c r="A12" s="1" t="s">
        <v>142</v>
      </c>
      <c r="B12" s="163">
        <v>320</v>
      </c>
      <c r="C12" s="163">
        <v>5</v>
      </c>
      <c r="D12" s="163">
        <v>430</v>
      </c>
      <c r="E12" s="136"/>
      <c r="F12" s="136"/>
      <c r="G12" s="136"/>
      <c r="H12" s="157">
        <f t="shared" si="5"/>
        <v>1.5625</v>
      </c>
      <c r="I12" s="158">
        <f t="shared" si="6"/>
        <v>134.375</v>
      </c>
      <c r="J12" s="158">
        <f t="shared" si="7"/>
        <v>1.1494252873563218</v>
      </c>
    </row>
    <row r="13" spans="1:10">
      <c r="A13" s="1" t="s">
        <v>143</v>
      </c>
      <c r="B13" s="163">
        <v>225</v>
      </c>
      <c r="C13" s="163">
        <v>3</v>
      </c>
      <c r="D13" s="163">
        <v>300</v>
      </c>
      <c r="E13" s="136"/>
      <c r="F13" s="136"/>
      <c r="G13" s="136"/>
      <c r="H13" s="157">
        <v>1.4734144778987828</v>
      </c>
      <c r="I13" s="158">
        <v>131.19795003203075</v>
      </c>
      <c r="J13" s="158">
        <v>1.1105746016417191</v>
      </c>
    </row>
    <row r="14" spans="1:10">
      <c r="A14" s="159" t="s">
        <v>144</v>
      </c>
      <c r="B14" s="162">
        <f>SUM(B11:B13)</f>
        <v>889</v>
      </c>
      <c r="C14" s="162">
        <f t="shared" ref="C14" si="8">SUM(C11:C13)</f>
        <v>14</v>
      </c>
      <c r="D14" s="162">
        <f>SUM(D11:D13)</f>
        <v>1167</v>
      </c>
      <c r="E14" s="160">
        <f>B14/$B$15</f>
        <v>0.54306658521686013</v>
      </c>
      <c r="F14" s="160">
        <f>C14/$C$15</f>
        <v>0.5</v>
      </c>
      <c r="G14" s="160">
        <f>D14/$D$15</f>
        <v>0.54609265325222278</v>
      </c>
      <c r="H14" s="161">
        <f>(C14/B14)*100</f>
        <v>1.5748031496062991</v>
      </c>
      <c r="I14" s="161">
        <f>(D14/B14)*100</f>
        <v>131.27109111361079</v>
      </c>
      <c r="J14" s="161">
        <f>(C14/(C14+D14))*100</f>
        <v>1.1854360711261642</v>
      </c>
    </row>
    <row r="15" spans="1:10">
      <c r="A15" s="159" t="s">
        <v>145</v>
      </c>
      <c r="B15" s="162">
        <f>B7+B10+B14</f>
        <v>1637</v>
      </c>
      <c r="C15" s="162">
        <f t="shared" ref="C15:D15" si="9">C7+C10+C14</f>
        <v>28</v>
      </c>
      <c r="D15" s="162">
        <f t="shared" si="9"/>
        <v>2137</v>
      </c>
      <c r="E15" s="160">
        <f>E7+E10+E14</f>
        <v>1</v>
      </c>
      <c r="F15" s="160">
        <f t="shared" ref="F15:G15" si="10">F7+F10+F14</f>
        <v>1</v>
      </c>
      <c r="G15" s="160">
        <f t="shared" si="10"/>
        <v>1</v>
      </c>
      <c r="H15" s="161">
        <f>(C15/B15)*100</f>
        <v>1.7104459376908978</v>
      </c>
      <c r="I15" s="161">
        <f>(D15/B15)*100</f>
        <v>130.54367745876604</v>
      </c>
      <c r="J15" s="161">
        <f>(C15/(C15+D15))*100</f>
        <v>1.2933025404157044</v>
      </c>
    </row>
    <row r="17" spans="1:10">
      <c r="A17" s="306" t="s">
        <v>112</v>
      </c>
      <c r="B17" s="307"/>
      <c r="C17" s="307"/>
      <c r="D17" s="307"/>
      <c r="E17" s="307"/>
      <c r="F17" s="307"/>
      <c r="G17" s="307"/>
      <c r="H17" s="307"/>
      <c r="I17" s="307"/>
      <c r="J17" s="307"/>
    </row>
    <row r="18" spans="1:10" ht="23.25">
      <c r="A18" s="5"/>
      <c r="B18" s="5" t="s">
        <v>37</v>
      </c>
      <c r="C18" s="5" t="s">
        <v>38</v>
      </c>
      <c r="D18" s="5" t="s">
        <v>39</v>
      </c>
      <c r="E18" s="5" t="s">
        <v>40</v>
      </c>
      <c r="F18" s="5" t="s">
        <v>41</v>
      </c>
      <c r="G18" s="5" t="s">
        <v>42</v>
      </c>
      <c r="H18" s="5" t="s">
        <v>43</v>
      </c>
      <c r="I18" s="5" t="s">
        <v>44</v>
      </c>
      <c r="J18" s="5" t="s">
        <v>114</v>
      </c>
    </row>
    <row r="19" spans="1:10">
      <c r="A19" s="159" t="s">
        <v>146</v>
      </c>
      <c r="B19" s="159">
        <v>214</v>
      </c>
      <c r="C19" s="159">
        <v>12</v>
      </c>
      <c r="D19" s="159">
        <v>291</v>
      </c>
      <c r="E19" s="160">
        <v>0.12685240071132187</v>
      </c>
      <c r="F19" s="160">
        <v>0.3</v>
      </c>
      <c r="G19" s="160">
        <v>0.13330279431974348</v>
      </c>
      <c r="H19" s="161">
        <v>5.6074766355140184</v>
      </c>
      <c r="I19" s="161">
        <v>135.98130841121497</v>
      </c>
      <c r="J19" s="161">
        <v>3.9603960396039604</v>
      </c>
    </row>
    <row r="20" spans="1:10">
      <c r="A20" s="159" t="s">
        <v>110</v>
      </c>
      <c r="B20" s="162">
        <v>556</v>
      </c>
      <c r="C20" s="162">
        <v>8</v>
      </c>
      <c r="D20" s="162">
        <v>693</v>
      </c>
      <c r="E20" s="160">
        <v>0.32957913455838767</v>
      </c>
      <c r="F20" s="160">
        <v>0.2</v>
      </c>
      <c r="G20" s="160">
        <v>0.31745304626660559</v>
      </c>
      <c r="H20" s="161">
        <v>1.4388489208633095</v>
      </c>
      <c r="I20" s="161">
        <v>124.64028776978418</v>
      </c>
      <c r="J20" s="161">
        <v>1.1412268188302426</v>
      </c>
    </row>
    <row r="21" spans="1:10">
      <c r="A21" s="159" t="s">
        <v>144</v>
      </c>
      <c r="B21" s="162">
        <v>917</v>
      </c>
      <c r="C21" s="162">
        <v>20</v>
      </c>
      <c r="D21" s="162">
        <v>1199</v>
      </c>
      <c r="E21" s="160">
        <v>0.54356846473029041</v>
      </c>
      <c r="F21" s="160">
        <v>0.5</v>
      </c>
      <c r="G21" s="160">
        <v>0.5492441594136509</v>
      </c>
      <c r="H21" s="161">
        <v>2.1810250817884405</v>
      </c>
      <c r="I21" s="161">
        <v>130.752453653217</v>
      </c>
      <c r="J21" s="161">
        <v>1.6406890894175554</v>
      </c>
    </row>
    <row r="22" spans="1:10">
      <c r="A22" s="164" t="s">
        <v>13</v>
      </c>
      <c r="B22" s="165">
        <f>SUM(B19:B21)</f>
        <v>1687</v>
      </c>
      <c r="C22" s="165">
        <f t="shared" ref="C22:D22" si="11">SUM(C19:C21)</f>
        <v>40</v>
      </c>
      <c r="D22" s="165">
        <f t="shared" si="11"/>
        <v>2183</v>
      </c>
      <c r="E22" s="166">
        <f>B22/B$22</f>
        <v>1</v>
      </c>
      <c r="F22" s="166">
        <f>C22/C$22</f>
        <v>1</v>
      </c>
      <c r="G22" s="166">
        <f>D22/D$22</f>
        <v>1</v>
      </c>
      <c r="H22" s="167">
        <f t="shared" ref="H22" si="12">(C22/B22)*100</f>
        <v>2.3710729104919976</v>
      </c>
      <c r="I22" s="167">
        <f t="shared" ref="I22" si="13">D22/B22*100</f>
        <v>129.40130409010078</v>
      </c>
      <c r="J22" s="167">
        <f t="shared" ref="J22" si="14">C22/(C22+D22)*100</f>
        <v>1.7993702204228519</v>
      </c>
    </row>
    <row r="24" spans="1:10">
      <c r="A24" s="306" t="s">
        <v>106</v>
      </c>
      <c r="B24" s="307"/>
      <c r="C24" s="307"/>
      <c r="D24" s="307"/>
      <c r="E24" s="307"/>
      <c r="F24" s="307"/>
      <c r="G24" s="307"/>
      <c r="H24" s="307"/>
      <c r="I24" s="307"/>
      <c r="J24" s="307"/>
    </row>
    <row r="25" spans="1:10" ht="23.25">
      <c r="A25" s="5"/>
      <c r="B25" s="5" t="s">
        <v>37</v>
      </c>
      <c r="C25" s="5" t="s">
        <v>38</v>
      </c>
      <c r="D25" s="5" t="s">
        <v>39</v>
      </c>
      <c r="E25" s="5" t="s">
        <v>40</v>
      </c>
      <c r="F25" s="5" t="s">
        <v>41</v>
      </c>
      <c r="G25" s="5" t="s">
        <v>42</v>
      </c>
      <c r="H25" s="5" t="s">
        <v>43</v>
      </c>
      <c r="I25" s="5" t="s">
        <v>44</v>
      </c>
      <c r="J25" s="5" t="s">
        <v>114</v>
      </c>
    </row>
    <row r="26" spans="1:10">
      <c r="A26" s="159" t="s">
        <v>138</v>
      </c>
      <c r="B26" s="159">
        <v>157</v>
      </c>
      <c r="C26" s="159">
        <v>6</v>
      </c>
      <c r="D26" s="159">
        <v>209</v>
      </c>
      <c r="E26" s="160">
        <v>0.1156963890935888</v>
      </c>
      <c r="F26" s="160">
        <v>0.21428571428571427</v>
      </c>
      <c r="G26" s="160">
        <v>0.11908831908831909</v>
      </c>
      <c r="H26" s="161">
        <v>3.8216560509554141</v>
      </c>
      <c r="I26" s="161">
        <v>133.12101910828025</v>
      </c>
      <c r="J26" s="161">
        <v>2.7906976744186047</v>
      </c>
    </row>
    <row r="27" spans="1:10">
      <c r="A27" s="159" t="s">
        <v>110</v>
      </c>
      <c r="B27" s="162">
        <v>493</v>
      </c>
      <c r="C27" s="162">
        <v>8</v>
      </c>
      <c r="D27" s="162">
        <v>622</v>
      </c>
      <c r="E27" s="160">
        <v>0.36330140014738393</v>
      </c>
      <c r="F27" s="160">
        <v>0.2857142857142857</v>
      </c>
      <c r="G27" s="160">
        <v>0.35441595441595442</v>
      </c>
      <c r="H27" s="161">
        <v>1.6227180527383367</v>
      </c>
      <c r="I27" s="161">
        <v>126.16632860040569</v>
      </c>
      <c r="J27" s="161">
        <v>1.2698412698412698</v>
      </c>
    </row>
    <row r="28" spans="1:10">
      <c r="A28" s="159" t="s">
        <v>144</v>
      </c>
      <c r="B28" s="162">
        <v>707</v>
      </c>
      <c r="C28" s="162">
        <v>14</v>
      </c>
      <c r="D28" s="162">
        <v>924</v>
      </c>
      <c r="E28" s="160">
        <v>0.52100221075902731</v>
      </c>
      <c r="F28" s="160">
        <v>0.5</v>
      </c>
      <c r="G28" s="160">
        <v>0.52649572649572651</v>
      </c>
      <c r="H28" s="161">
        <v>1.9801980198019802</v>
      </c>
      <c r="I28" s="161">
        <v>130.69306930693071</v>
      </c>
      <c r="J28" s="161">
        <v>1.4925373134328357</v>
      </c>
    </row>
    <row r="29" spans="1:10">
      <c r="A29" s="164" t="s">
        <v>13</v>
      </c>
      <c r="B29" s="162">
        <f>SUM(B26:B28)</f>
        <v>1357</v>
      </c>
      <c r="C29" s="162">
        <f t="shared" ref="C29:D29" si="15">SUM(C26:C28)</f>
        <v>28</v>
      </c>
      <c r="D29" s="162">
        <f t="shared" si="15"/>
        <v>1755</v>
      </c>
      <c r="E29" s="160">
        <f>SUM(E26:E28)</f>
        <v>1</v>
      </c>
      <c r="F29" s="160">
        <f t="shared" ref="F29:G29" si="16">SUM(F26:F28)</f>
        <v>1</v>
      </c>
      <c r="G29" s="160">
        <f t="shared" si="16"/>
        <v>1</v>
      </c>
      <c r="H29" s="161">
        <f>(C29/B29)*100</f>
        <v>2.0633750921149594</v>
      </c>
      <c r="I29" s="161">
        <f>(D29/B29)*100</f>
        <v>129.32940309506264</v>
      </c>
      <c r="J29" s="161">
        <f>(C29/(C29+D29))*100</f>
        <v>1.5703869882220975</v>
      </c>
    </row>
    <row r="31" spans="1:10">
      <c r="A31" s="302" t="s">
        <v>113</v>
      </c>
      <c r="B31" s="303"/>
      <c r="C31" s="303"/>
      <c r="D31" s="303"/>
      <c r="E31" s="303"/>
      <c r="F31" s="303"/>
      <c r="G31" s="303"/>
      <c r="H31" s="303"/>
      <c r="I31" s="303"/>
      <c r="J31" s="303"/>
    </row>
    <row r="32" spans="1:10" ht="23.25">
      <c r="A32" s="5"/>
      <c r="B32" s="5" t="s">
        <v>37</v>
      </c>
      <c r="C32" s="5" t="s">
        <v>38</v>
      </c>
      <c r="D32" s="5" t="s">
        <v>39</v>
      </c>
      <c r="E32" s="5" t="s">
        <v>40</v>
      </c>
      <c r="F32" s="5" t="s">
        <v>41</v>
      </c>
      <c r="G32" s="5" t="s">
        <v>42</v>
      </c>
      <c r="H32" s="5" t="s">
        <v>43</v>
      </c>
      <c r="I32" s="5" t="s">
        <v>44</v>
      </c>
      <c r="J32" s="5" t="s">
        <v>114</v>
      </c>
    </row>
    <row r="33" spans="1:10">
      <c r="A33" s="159" t="s">
        <v>138</v>
      </c>
      <c r="B33" s="159">
        <v>181</v>
      </c>
      <c r="C33" s="159">
        <v>12</v>
      </c>
      <c r="D33" s="159">
        <v>282</v>
      </c>
      <c r="E33" s="160">
        <v>0.11172839506172839</v>
      </c>
      <c r="F33" s="160">
        <v>0.2857142857142857</v>
      </c>
      <c r="G33" s="160">
        <v>0.12771739130434784</v>
      </c>
      <c r="H33" s="161">
        <v>6.6298342541436464</v>
      </c>
      <c r="I33" s="161">
        <v>155.8011049723757</v>
      </c>
      <c r="J33" s="161">
        <v>4.0816326530612246</v>
      </c>
    </row>
    <row r="34" spans="1:10">
      <c r="A34" s="159" t="s">
        <v>110</v>
      </c>
      <c r="B34" s="162">
        <v>556</v>
      </c>
      <c r="C34" s="162">
        <v>14</v>
      </c>
      <c r="D34" s="162">
        <v>720</v>
      </c>
      <c r="E34" s="160">
        <v>0.34320987654320989</v>
      </c>
      <c r="F34" s="160">
        <v>0.33333333333333331</v>
      </c>
      <c r="G34" s="160">
        <v>0.32608695652173914</v>
      </c>
      <c r="H34" s="161">
        <v>2.5179856115107913</v>
      </c>
      <c r="I34" s="161">
        <v>129.49640287769785</v>
      </c>
      <c r="J34" s="161">
        <v>1.9073569482288828</v>
      </c>
    </row>
    <row r="35" spans="1:10">
      <c r="A35" s="159" t="s">
        <v>144</v>
      </c>
      <c r="B35" s="162">
        <v>855</v>
      </c>
      <c r="C35" s="162">
        <v>16</v>
      </c>
      <c r="D35" s="162">
        <v>1167</v>
      </c>
      <c r="E35" s="160">
        <v>0.52777777777777779</v>
      </c>
      <c r="F35" s="160">
        <v>0.38095238095238093</v>
      </c>
      <c r="G35" s="160">
        <v>0.52853260869565222</v>
      </c>
      <c r="H35" s="161">
        <v>1.8713450292397662</v>
      </c>
      <c r="I35" s="161">
        <v>136.49122807017545</v>
      </c>
      <c r="J35" s="161">
        <v>1.3524936601859678</v>
      </c>
    </row>
    <row r="36" spans="1:10">
      <c r="A36" s="159" t="s">
        <v>147</v>
      </c>
      <c r="B36" s="162">
        <v>28</v>
      </c>
      <c r="C36" s="162">
        <v>0</v>
      </c>
      <c r="D36" s="162">
        <v>39</v>
      </c>
      <c r="E36" s="160">
        <v>1.7283950617283949E-2</v>
      </c>
      <c r="F36" s="160">
        <v>0</v>
      </c>
      <c r="G36" s="160">
        <v>1.7663043478260868E-2</v>
      </c>
      <c r="H36" s="161"/>
      <c r="I36" s="161"/>
      <c r="J36" s="161"/>
    </row>
    <row r="37" spans="1:10">
      <c r="A37" s="164" t="s">
        <v>13</v>
      </c>
      <c r="B37" s="162">
        <f>SUM(B33:B36)</f>
        <v>1620</v>
      </c>
      <c r="C37" s="162">
        <f t="shared" ref="C37:D37" si="17">SUM(C33:C36)</f>
        <v>42</v>
      </c>
      <c r="D37" s="162">
        <f t="shared" si="17"/>
        <v>2208</v>
      </c>
      <c r="E37" s="160">
        <f>B37/B$37</f>
        <v>1</v>
      </c>
      <c r="F37" s="160">
        <f>C37/C$37</f>
        <v>1</v>
      </c>
      <c r="G37" s="160">
        <f>D37/D$37</f>
        <v>1</v>
      </c>
      <c r="H37" s="161">
        <f t="shared" ref="H37" si="18">(C37/B37)*100</f>
        <v>2.5925925925925926</v>
      </c>
      <c r="I37" s="161">
        <f t="shared" ref="I37" si="19">D37/B37*100</f>
        <v>136.2962962962963</v>
      </c>
      <c r="J37" s="161">
        <f t="shared" ref="J37" si="20">C37/(C37+D37)*100</f>
        <v>1.8666666666666669</v>
      </c>
    </row>
  </sheetData>
  <sheetProtection algorithmName="SHA-512" hashValue="6WjJ7CPBBtwoFEkM4UXDZ6ZHcz+MRtF8Zg0lq/2XosYF+w2svuY82ho4Z8YgC16tM2cS9U871Hm18LdOrYxsKQ==" saltValue="cwJ9fQ35i07A5E60JHZtzg==" spinCount="100000" sheet="1" objects="1" scenarios="1"/>
  <mergeCells count="6">
    <mergeCell ref="A31:J31"/>
    <mergeCell ref="A2:J2"/>
    <mergeCell ref="A1:J1"/>
    <mergeCell ref="A3:J3"/>
    <mergeCell ref="A17:J17"/>
    <mergeCell ref="A24:J24"/>
  </mergeCells>
  <pageMargins left="0.7" right="0.7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D6BDD-2537-45AA-9A0D-08DB214A8B77}">
  <dimension ref="A1:S34"/>
  <sheetViews>
    <sheetView zoomScaleNormal="100" workbookViewId="0">
      <selection activeCell="A2" sqref="A2:S2"/>
    </sheetView>
  </sheetViews>
  <sheetFormatPr defaultRowHeight="15"/>
  <cols>
    <col min="1" max="1" width="9.85546875" bestFit="1" customWidth="1"/>
    <col min="5" max="5" width="11" customWidth="1"/>
    <col min="6" max="6" width="10.42578125" customWidth="1"/>
    <col min="7" max="7" width="12.85546875" customWidth="1"/>
  </cols>
  <sheetData>
    <row r="1" spans="1:19" ht="15" customHeight="1">
      <c r="A1" s="278" t="s">
        <v>162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80"/>
    </row>
    <row r="2" spans="1:19" ht="15" customHeight="1">
      <c r="A2" s="307" t="s">
        <v>74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9"/>
    </row>
    <row r="3" spans="1:19" ht="18" hidden="1" customHeight="1">
      <c r="A3" s="264"/>
      <c r="B3" s="260">
        <v>2019</v>
      </c>
      <c r="C3" s="310"/>
      <c r="D3" s="261"/>
      <c r="E3" s="260" t="s">
        <v>101</v>
      </c>
      <c r="F3" s="310"/>
      <c r="G3" s="261"/>
      <c r="H3" s="260">
        <v>2022</v>
      </c>
      <c r="I3" s="310"/>
      <c r="J3" s="261"/>
      <c r="K3" s="260">
        <v>2023</v>
      </c>
      <c r="L3" s="310"/>
      <c r="M3" s="261"/>
      <c r="N3" s="260" t="s">
        <v>104</v>
      </c>
      <c r="O3" s="310"/>
      <c r="P3" s="261"/>
      <c r="Q3" s="260" t="s">
        <v>107</v>
      </c>
      <c r="R3" s="310"/>
      <c r="S3" s="261"/>
    </row>
    <row r="4" spans="1:19" hidden="1">
      <c r="A4" s="265"/>
      <c r="B4" s="5" t="s">
        <v>19</v>
      </c>
      <c r="C4" s="5" t="s">
        <v>21</v>
      </c>
      <c r="D4" s="5" t="s">
        <v>20</v>
      </c>
      <c r="E4" s="5" t="s">
        <v>19</v>
      </c>
      <c r="F4" s="5" t="s">
        <v>21</v>
      </c>
      <c r="G4" s="5" t="s">
        <v>20</v>
      </c>
      <c r="H4" s="5" t="s">
        <v>19</v>
      </c>
      <c r="I4" s="5" t="s">
        <v>21</v>
      </c>
      <c r="J4" s="5" t="s">
        <v>20</v>
      </c>
      <c r="K4" s="5" t="s">
        <v>19</v>
      </c>
      <c r="L4" s="5" t="s">
        <v>21</v>
      </c>
      <c r="M4" s="5" t="s">
        <v>20</v>
      </c>
      <c r="N4" s="5" t="s">
        <v>19</v>
      </c>
      <c r="O4" s="5" t="s">
        <v>21</v>
      </c>
      <c r="P4" s="5" t="s">
        <v>20</v>
      </c>
      <c r="Q4" s="5" t="s">
        <v>19</v>
      </c>
      <c r="R4" s="5" t="s">
        <v>21</v>
      </c>
      <c r="S4" s="5" t="s">
        <v>20</v>
      </c>
    </row>
    <row r="5" spans="1:19" hidden="1">
      <c r="A5" s="238" t="s">
        <v>51</v>
      </c>
      <c r="B5" s="38">
        <v>194</v>
      </c>
      <c r="C5" s="38">
        <v>6</v>
      </c>
      <c r="D5" s="38">
        <v>288</v>
      </c>
      <c r="E5" s="39">
        <v>150</v>
      </c>
      <c r="F5" s="39">
        <v>3.5</v>
      </c>
      <c r="G5" s="39">
        <v>220.5</v>
      </c>
      <c r="H5" s="39">
        <v>201</v>
      </c>
      <c r="I5" s="39">
        <v>3</v>
      </c>
      <c r="J5" s="39">
        <v>276</v>
      </c>
      <c r="K5" s="38">
        <v>192</v>
      </c>
      <c r="L5" s="38">
        <v>7</v>
      </c>
      <c r="M5" s="38">
        <v>278</v>
      </c>
      <c r="N5" s="56">
        <f>(K5-H5)/H5</f>
        <v>-4.4776119402985072E-2</v>
      </c>
      <c r="O5" s="240">
        <f>(L5-I5)/I5</f>
        <v>1.3333333333333333</v>
      </c>
      <c r="P5" s="240">
        <f>(M5-J5)/J5</f>
        <v>7.246376811594203E-3</v>
      </c>
      <c r="Q5" s="56">
        <f>(K5-B5)/B5</f>
        <v>-1.0309278350515464E-2</v>
      </c>
      <c r="R5" s="240">
        <f>(L5-C5)/C5</f>
        <v>0.16666666666666666</v>
      </c>
      <c r="S5" s="56">
        <f>(M5-D5)/D5</f>
        <v>-3.4722222222222224E-2</v>
      </c>
    </row>
    <row r="6" spans="1:19" hidden="1">
      <c r="A6" s="238" t="s">
        <v>45</v>
      </c>
      <c r="B6" s="38">
        <v>238</v>
      </c>
      <c r="C6" s="38">
        <v>4</v>
      </c>
      <c r="D6" s="38">
        <v>340</v>
      </c>
      <c r="E6" s="39">
        <v>214</v>
      </c>
      <c r="F6" s="39">
        <v>2.5</v>
      </c>
      <c r="G6" s="39">
        <v>278.5</v>
      </c>
      <c r="H6" s="39">
        <v>248</v>
      </c>
      <c r="I6" s="39">
        <v>5</v>
      </c>
      <c r="J6" s="39">
        <v>311</v>
      </c>
      <c r="K6" s="38">
        <v>224</v>
      </c>
      <c r="L6" s="38">
        <v>3</v>
      </c>
      <c r="M6" s="38">
        <v>289</v>
      </c>
      <c r="N6" s="56">
        <f t="shared" ref="N6:P12" si="0">(K6-H6)/H6</f>
        <v>-9.6774193548387094E-2</v>
      </c>
      <c r="O6" s="56">
        <f t="shared" si="0"/>
        <v>-0.4</v>
      </c>
      <c r="P6" s="56">
        <f t="shared" si="0"/>
        <v>-7.0739549839228297E-2</v>
      </c>
      <c r="Q6" s="56">
        <f t="shared" ref="Q6:S12" si="1">(K6-B6)/B6</f>
        <v>-5.8823529411764705E-2</v>
      </c>
      <c r="R6" s="56">
        <f t="shared" si="1"/>
        <v>-0.25</v>
      </c>
      <c r="S6" s="56">
        <f t="shared" si="1"/>
        <v>-0.15</v>
      </c>
    </row>
    <row r="7" spans="1:19" hidden="1">
      <c r="A7" s="238" t="s">
        <v>46</v>
      </c>
      <c r="B7" s="38">
        <v>233</v>
      </c>
      <c r="C7" s="38">
        <v>3</v>
      </c>
      <c r="D7" s="38">
        <v>302</v>
      </c>
      <c r="E7" s="39">
        <v>182.5</v>
      </c>
      <c r="F7" s="39">
        <v>6</v>
      </c>
      <c r="G7" s="39">
        <v>221.5</v>
      </c>
      <c r="H7" s="39">
        <v>236</v>
      </c>
      <c r="I7" s="39">
        <v>5</v>
      </c>
      <c r="J7" s="39">
        <v>305</v>
      </c>
      <c r="K7" s="38">
        <v>239</v>
      </c>
      <c r="L7" s="38">
        <v>4</v>
      </c>
      <c r="M7" s="38">
        <v>288</v>
      </c>
      <c r="N7" s="56">
        <f t="shared" si="0"/>
        <v>1.2711864406779662E-2</v>
      </c>
      <c r="O7" s="56">
        <f t="shared" si="0"/>
        <v>-0.2</v>
      </c>
      <c r="P7" s="56">
        <f t="shared" si="0"/>
        <v>-5.5737704918032788E-2</v>
      </c>
      <c r="Q7" s="56">
        <f t="shared" si="1"/>
        <v>2.575107296137339E-2</v>
      </c>
      <c r="R7" s="56">
        <f t="shared" si="1"/>
        <v>0.33333333333333331</v>
      </c>
      <c r="S7" s="56">
        <f t="shared" si="1"/>
        <v>-4.6357615894039736E-2</v>
      </c>
    </row>
    <row r="8" spans="1:19" hidden="1">
      <c r="A8" s="238" t="s">
        <v>47</v>
      </c>
      <c r="B8" s="38">
        <v>227</v>
      </c>
      <c r="C8" s="38">
        <v>7</v>
      </c>
      <c r="D8" s="38">
        <v>305</v>
      </c>
      <c r="E8" s="39">
        <v>203.5</v>
      </c>
      <c r="F8" s="39">
        <v>5</v>
      </c>
      <c r="G8" s="39">
        <v>260.5</v>
      </c>
      <c r="H8" s="39">
        <v>242</v>
      </c>
      <c r="I8" s="39">
        <v>7</v>
      </c>
      <c r="J8" s="39">
        <v>296</v>
      </c>
      <c r="K8" s="38">
        <v>241</v>
      </c>
      <c r="L8" s="168">
        <v>2</v>
      </c>
      <c r="M8" s="38">
        <v>307</v>
      </c>
      <c r="N8" s="56">
        <f t="shared" si="0"/>
        <v>-4.1322314049586778E-3</v>
      </c>
      <c r="O8" s="56">
        <f t="shared" si="0"/>
        <v>-0.7142857142857143</v>
      </c>
      <c r="P8" s="240">
        <f t="shared" si="0"/>
        <v>3.7162162162162164E-2</v>
      </c>
      <c r="Q8" s="56">
        <f t="shared" si="1"/>
        <v>6.1674008810572688E-2</v>
      </c>
      <c r="R8" s="56">
        <f t="shared" si="1"/>
        <v>-0.7142857142857143</v>
      </c>
      <c r="S8" s="56">
        <f t="shared" si="1"/>
        <v>6.5573770491803279E-3</v>
      </c>
    </row>
    <row r="9" spans="1:19" hidden="1">
      <c r="A9" s="238" t="s">
        <v>48</v>
      </c>
      <c r="B9" s="38">
        <v>246</v>
      </c>
      <c r="C9" s="168">
        <v>2</v>
      </c>
      <c r="D9" s="38">
        <v>316</v>
      </c>
      <c r="E9" s="39">
        <v>217</v>
      </c>
      <c r="F9" s="39">
        <v>3.5</v>
      </c>
      <c r="G9" s="39">
        <v>266.5</v>
      </c>
      <c r="H9" s="39">
        <v>240</v>
      </c>
      <c r="I9" s="39">
        <v>5</v>
      </c>
      <c r="J9" s="39">
        <v>301</v>
      </c>
      <c r="K9" s="38">
        <v>244</v>
      </c>
      <c r="L9" s="38">
        <v>6</v>
      </c>
      <c r="M9" s="38">
        <v>308</v>
      </c>
      <c r="N9" s="56">
        <f t="shared" si="0"/>
        <v>1.6666666666666666E-2</v>
      </c>
      <c r="O9" s="56">
        <f t="shared" si="0"/>
        <v>0.2</v>
      </c>
      <c r="P9" s="240">
        <f t="shared" si="0"/>
        <v>2.3255813953488372E-2</v>
      </c>
      <c r="Q9" s="56">
        <f t="shared" si="1"/>
        <v>-8.130081300813009E-3</v>
      </c>
      <c r="R9" s="240">
        <f t="shared" si="1"/>
        <v>2</v>
      </c>
      <c r="S9" s="56">
        <f t="shared" si="1"/>
        <v>-2.5316455696202531E-2</v>
      </c>
    </row>
    <row r="10" spans="1:19" hidden="1">
      <c r="A10" s="238" t="s">
        <v>49</v>
      </c>
      <c r="B10" s="38">
        <v>246</v>
      </c>
      <c r="C10" s="38">
        <v>6</v>
      </c>
      <c r="D10" s="38">
        <v>329</v>
      </c>
      <c r="E10" s="39">
        <v>203</v>
      </c>
      <c r="F10" s="39">
        <v>3</v>
      </c>
      <c r="G10" s="39">
        <v>257</v>
      </c>
      <c r="H10" s="39">
        <v>275</v>
      </c>
      <c r="I10" s="39">
        <v>7</v>
      </c>
      <c r="J10" s="39">
        <v>367</v>
      </c>
      <c r="K10" s="38">
        <v>257</v>
      </c>
      <c r="L10" s="38">
        <v>4</v>
      </c>
      <c r="M10" s="38">
        <v>324</v>
      </c>
      <c r="N10" s="56">
        <f t="shared" si="0"/>
        <v>-6.545454545454546E-2</v>
      </c>
      <c r="O10" s="56">
        <f t="shared" si="0"/>
        <v>-0.42857142857142855</v>
      </c>
      <c r="P10" s="56">
        <f t="shared" si="0"/>
        <v>-0.11716621253405994</v>
      </c>
      <c r="Q10" s="56">
        <f t="shared" si="1"/>
        <v>4.4715447154471545E-2</v>
      </c>
      <c r="R10" s="56">
        <f t="shared" si="1"/>
        <v>-0.33333333333333331</v>
      </c>
      <c r="S10" s="56">
        <f t="shared" si="1"/>
        <v>-1.5197568389057751E-2</v>
      </c>
    </row>
    <row r="11" spans="1:19" hidden="1">
      <c r="A11" s="238" t="s">
        <v>50</v>
      </c>
      <c r="B11" s="38">
        <v>236</v>
      </c>
      <c r="C11" s="38">
        <v>14</v>
      </c>
      <c r="D11" s="38">
        <v>328</v>
      </c>
      <c r="E11" s="39">
        <v>186.5</v>
      </c>
      <c r="F11" s="39">
        <v>4.5</v>
      </c>
      <c r="G11" s="39">
        <v>250.5</v>
      </c>
      <c r="H11" s="39">
        <v>245</v>
      </c>
      <c r="I11" s="39">
        <v>8</v>
      </c>
      <c r="J11" s="39">
        <v>327</v>
      </c>
      <c r="K11" s="38">
        <v>240</v>
      </c>
      <c r="L11" s="168">
        <v>2</v>
      </c>
      <c r="M11" s="38">
        <v>343</v>
      </c>
      <c r="N11" s="56">
        <f t="shared" si="0"/>
        <v>-2.0408163265306121E-2</v>
      </c>
      <c r="O11" s="56">
        <f t="shared" si="0"/>
        <v>-0.75</v>
      </c>
      <c r="P11" s="240">
        <f t="shared" si="0"/>
        <v>4.8929663608562692E-2</v>
      </c>
      <c r="Q11" s="56">
        <f t="shared" si="1"/>
        <v>1.6949152542372881E-2</v>
      </c>
      <c r="R11" s="56">
        <f t="shared" si="1"/>
        <v>-0.8571428571428571</v>
      </c>
      <c r="S11" s="56">
        <f t="shared" si="1"/>
        <v>4.573170731707317E-2</v>
      </c>
    </row>
    <row r="12" spans="1:19" hidden="1">
      <c r="A12" s="38" t="s">
        <v>13</v>
      </c>
      <c r="B12" s="40">
        <v>1620</v>
      </c>
      <c r="C12" s="40">
        <v>42</v>
      </c>
      <c r="D12" s="40">
        <v>2208</v>
      </c>
      <c r="E12" s="40">
        <v>1356.5</v>
      </c>
      <c r="F12" s="39">
        <v>28</v>
      </c>
      <c r="G12" s="40">
        <v>1755</v>
      </c>
      <c r="H12" s="39">
        <v>1687</v>
      </c>
      <c r="I12" s="39">
        <v>40</v>
      </c>
      <c r="J12" s="40">
        <v>2183</v>
      </c>
      <c r="K12" s="40">
        <v>1637</v>
      </c>
      <c r="L12" s="40">
        <v>28</v>
      </c>
      <c r="M12" s="40">
        <v>2137</v>
      </c>
      <c r="N12" s="56">
        <f t="shared" si="0"/>
        <v>-2.9638411381149969E-2</v>
      </c>
      <c r="O12" s="56">
        <f t="shared" si="0"/>
        <v>-0.3</v>
      </c>
      <c r="P12" s="56">
        <f t="shared" si="0"/>
        <v>-2.1071919377004124E-2</v>
      </c>
      <c r="Q12" s="56">
        <f t="shared" si="1"/>
        <v>1.0493827160493827E-2</v>
      </c>
      <c r="R12" s="56">
        <f t="shared" si="1"/>
        <v>-0.33333333333333331</v>
      </c>
      <c r="S12" s="56">
        <f t="shared" si="1"/>
        <v>-3.2155797101449272E-2</v>
      </c>
    </row>
    <row r="13" spans="1:19" hidden="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19" ht="15" customHeight="1">
      <c r="A14" s="308"/>
      <c r="B14" s="308">
        <v>2019</v>
      </c>
      <c r="C14" s="308"/>
      <c r="D14" s="308"/>
      <c r="E14" s="308" t="s">
        <v>101</v>
      </c>
      <c r="F14" s="308"/>
      <c r="G14" s="308"/>
      <c r="H14" s="308">
        <v>2022</v>
      </c>
      <c r="I14" s="308"/>
      <c r="J14" s="308"/>
      <c r="K14" s="308">
        <v>2023</v>
      </c>
      <c r="L14" s="308"/>
      <c r="M14" s="308"/>
    </row>
    <row r="15" spans="1:19">
      <c r="A15" s="308"/>
      <c r="B15" s="5" t="s">
        <v>19</v>
      </c>
      <c r="C15" s="5" t="s">
        <v>21</v>
      </c>
      <c r="D15" s="5" t="s">
        <v>20</v>
      </c>
      <c r="E15" s="5" t="s">
        <v>19</v>
      </c>
      <c r="F15" s="5" t="s">
        <v>21</v>
      </c>
      <c r="G15" s="5" t="s">
        <v>20</v>
      </c>
      <c r="H15" s="5" t="s">
        <v>19</v>
      </c>
      <c r="I15" s="5" t="s">
        <v>21</v>
      </c>
      <c r="J15" s="5" t="s">
        <v>20</v>
      </c>
      <c r="K15" s="5" t="s">
        <v>19</v>
      </c>
      <c r="L15" s="5" t="s">
        <v>21</v>
      </c>
      <c r="M15" s="5" t="s">
        <v>20</v>
      </c>
    </row>
    <row r="16" spans="1:19">
      <c r="A16" s="38" t="s">
        <v>51</v>
      </c>
      <c r="B16" s="57">
        <f>B5/B12</f>
        <v>0.11975308641975309</v>
      </c>
      <c r="C16" s="57">
        <f t="shared" ref="C16:M16" si="2">C5/C12</f>
        <v>0.14285714285714285</v>
      </c>
      <c r="D16" s="57">
        <f t="shared" si="2"/>
        <v>0.13043478260869565</v>
      </c>
      <c r="E16" s="57">
        <f t="shared" si="2"/>
        <v>0.11057869517139697</v>
      </c>
      <c r="F16" s="57">
        <f t="shared" si="2"/>
        <v>0.125</v>
      </c>
      <c r="G16" s="57">
        <f t="shared" si="2"/>
        <v>0.12564102564102564</v>
      </c>
      <c r="H16" s="169">
        <f t="shared" si="2"/>
        <v>0.11914641375222289</v>
      </c>
      <c r="I16" s="169">
        <f t="shared" si="2"/>
        <v>7.4999999999999997E-2</v>
      </c>
      <c r="J16" s="169">
        <f t="shared" si="2"/>
        <v>0.12643151626202473</v>
      </c>
      <c r="K16" s="57">
        <f t="shared" si="2"/>
        <v>0.11728772144166158</v>
      </c>
      <c r="L16" s="239">
        <f t="shared" si="2"/>
        <v>0.25</v>
      </c>
      <c r="M16" s="57">
        <f t="shared" si="2"/>
        <v>0.13008890968647638</v>
      </c>
    </row>
    <row r="17" spans="1:13">
      <c r="A17" s="38" t="s">
        <v>45</v>
      </c>
      <c r="B17" s="57">
        <f>B6/B12</f>
        <v>0.14691358024691359</v>
      </c>
      <c r="C17" s="57">
        <f t="shared" ref="C17:M17" si="3">C6/C12</f>
        <v>9.5238095238095233E-2</v>
      </c>
      <c r="D17" s="57">
        <f t="shared" si="3"/>
        <v>0.1539855072463768</v>
      </c>
      <c r="E17" s="169">
        <f t="shared" si="3"/>
        <v>0.15775893844452635</v>
      </c>
      <c r="F17" s="169">
        <f t="shared" si="3"/>
        <v>8.9285714285714288E-2</v>
      </c>
      <c r="G17" s="169">
        <f t="shared" si="3"/>
        <v>0.15868945868945869</v>
      </c>
      <c r="H17" s="169">
        <f t="shared" si="3"/>
        <v>0.14700652045050386</v>
      </c>
      <c r="I17" s="169">
        <f t="shared" si="3"/>
        <v>0.125</v>
      </c>
      <c r="J17" s="169">
        <f t="shared" si="3"/>
        <v>0.14246449839670178</v>
      </c>
      <c r="K17" s="57">
        <f t="shared" si="3"/>
        <v>0.13683567501527183</v>
      </c>
      <c r="L17" s="57">
        <f t="shared" si="3"/>
        <v>0.10714285714285714</v>
      </c>
      <c r="M17" s="57">
        <f t="shared" si="3"/>
        <v>0.13523631258773983</v>
      </c>
    </row>
    <row r="18" spans="1:13">
      <c r="A18" s="38" t="s">
        <v>46</v>
      </c>
      <c r="B18" s="57">
        <f>B7/B12</f>
        <v>0.14382716049382716</v>
      </c>
      <c r="C18" s="57">
        <f t="shared" ref="C18:M18" si="4">C7/C12</f>
        <v>7.1428571428571425E-2</v>
      </c>
      <c r="D18" s="57">
        <f t="shared" si="4"/>
        <v>0.13677536231884058</v>
      </c>
      <c r="E18" s="169">
        <f t="shared" si="4"/>
        <v>0.13453741245853298</v>
      </c>
      <c r="F18" s="169">
        <f t="shared" si="4"/>
        <v>0.21428571428571427</v>
      </c>
      <c r="G18" s="169">
        <f t="shared" si="4"/>
        <v>0.12621082621082622</v>
      </c>
      <c r="H18" s="169">
        <f t="shared" si="4"/>
        <v>0.13989330171902786</v>
      </c>
      <c r="I18" s="169">
        <f t="shared" si="4"/>
        <v>0.125</v>
      </c>
      <c r="J18" s="169">
        <f t="shared" si="4"/>
        <v>0.1397159871736143</v>
      </c>
      <c r="K18" s="57">
        <f t="shared" si="4"/>
        <v>0.14599877825290164</v>
      </c>
      <c r="L18" s="57">
        <f t="shared" si="4"/>
        <v>0.14285714285714285</v>
      </c>
      <c r="M18" s="57">
        <f t="shared" si="4"/>
        <v>0.13476836686944316</v>
      </c>
    </row>
    <row r="19" spans="1:13">
      <c r="A19" s="38" t="s">
        <v>47</v>
      </c>
      <c r="B19" s="57">
        <f>B8/B12</f>
        <v>0.14012345679012345</v>
      </c>
      <c r="C19" s="169">
        <f t="shared" ref="C19:M19" si="5">C8/C12</f>
        <v>0.16666666666666666</v>
      </c>
      <c r="D19" s="57">
        <f t="shared" si="5"/>
        <v>0.1381340579710145</v>
      </c>
      <c r="E19" s="169">
        <f t="shared" si="5"/>
        <v>0.15001842978252858</v>
      </c>
      <c r="F19" s="169">
        <f t="shared" si="5"/>
        <v>0.17857142857142858</v>
      </c>
      <c r="G19" s="169">
        <f t="shared" si="5"/>
        <v>0.14843304843304844</v>
      </c>
      <c r="H19" s="169">
        <f t="shared" si="5"/>
        <v>0.14344991108476585</v>
      </c>
      <c r="I19" s="169">
        <f t="shared" si="5"/>
        <v>0.17499999999999999</v>
      </c>
      <c r="J19" s="169">
        <f t="shared" si="5"/>
        <v>0.13559322033898305</v>
      </c>
      <c r="K19" s="57">
        <f t="shared" si="5"/>
        <v>0.1472205253512523</v>
      </c>
      <c r="L19" s="57">
        <f t="shared" si="5"/>
        <v>7.1428571428571425E-2</v>
      </c>
      <c r="M19" s="57">
        <f t="shared" si="5"/>
        <v>0.14365933551708002</v>
      </c>
    </row>
    <row r="20" spans="1:13">
      <c r="A20" s="38" t="s">
        <v>48</v>
      </c>
      <c r="B20" s="57">
        <f>B9/B12</f>
        <v>0.15185185185185185</v>
      </c>
      <c r="C20" s="57">
        <f t="shared" ref="C20:M20" si="6">C9/C12</f>
        <v>4.7619047619047616E-2</v>
      </c>
      <c r="D20" s="57">
        <f t="shared" si="6"/>
        <v>0.1431159420289855</v>
      </c>
      <c r="E20" s="169">
        <f t="shared" si="6"/>
        <v>0.15997051234795429</v>
      </c>
      <c r="F20" s="169">
        <f t="shared" si="6"/>
        <v>0.125</v>
      </c>
      <c r="G20" s="169">
        <f t="shared" si="6"/>
        <v>0.15185185185185185</v>
      </c>
      <c r="H20" s="169">
        <f t="shared" si="6"/>
        <v>0.14226437462951985</v>
      </c>
      <c r="I20" s="169">
        <f t="shared" si="6"/>
        <v>0.125</v>
      </c>
      <c r="J20" s="169">
        <f t="shared" si="6"/>
        <v>0.13788364635822262</v>
      </c>
      <c r="K20" s="57">
        <f t="shared" si="6"/>
        <v>0.14905314599877825</v>
      </c>
      <c r="L20" s="169">
        <f t="shared" si="6"/>
        <v>0.21428571428571427</v>
      </c>
      <c r="M20" s="57">
        <f t="shared" si="6"/>
        <v>0.14412728123537669</v>
      </c>
    </row>
    <row r="21" spans="1:13">
      <c r="A21" s="38" t="s">
        <v>49</v>
      </c>
      <c r="B21" s="57">
        <f>B10/B12</f>
        <v>0.15185185185185185</v>
      </c>
      <c r="C21" s="57">
        <f>C10/C12</f>
        <v>0.14285714285714285</v>
      </c>
      <c r="D21" s="57">
        <f t="shared" ref="D21:M21" si="7">D10/D12</f>
        <v>0.14900362318840579</v>
      </c>
      <c r="E21" s="169">
        <f t="shared" si="7"/>
        <v>0.14964983413195723</v>
      </c>
      <c r="F21" s="169">
        <f t="shared" si="7"/>
        <v>0.10714285714285714</v>
      </c>
      <c r="G21" s="169">
        <f t="shared" si="7"/>
        <v>0.14643874643874644</v>
      </c>
      <c r="H21" s="239">
        <f t="shared" si="7"/>
        <v>0.16301126259632484</v>
      </c>
      <c r="I21" s="169">
        <f t="shared" si="7"/>
        <v>0.17499999999999999</v>
      </c>
      <c r="J21" s="239">
        <f t="shared" si="7"/>
        <v>0.16811726981218506</v>
      </c>
      <c r="K21" s="239">
        <f t="shared" si="7"/>
        <v>0.15699450213805743</v>
      </c>
      <c r="L21" s="57">
        <f t="shared" si="7"/>
        <v>0.14285714285714285</v>
      </c>
      <c r="M21" s="57">
        <f t="shared" si="7"/>
        <v>0.15161441272812354</v>
      </c>
    </row>
    <row r="22" spans="1:13">
      <c r="A22" s="38" t="s">
        <v>50</v>
      </c>
      <c r="B22" s="57">
        <f>B11/B12</f>
        <v>0.14567901234567901</v>
      </c>
      <c r="C22" s="239">
        <f t="shared" ref="C22:M22" si="8">C11/C12</f>
        <v>0.33333333333333331</v>
      </c>
      <c r="D22" s="57">
        <f t="shared" si="8"/>
        <v>0.14855072463768115</v>
      </c>
      <c r="E22" s="169">
        <f t="shared" si="8"/>
        <v>0.13748617766310359</v>
      </c>
      <c r="F22" s="169">
        <f t="shared" si="8"/>
        <v>0.16071428571428573</v>
      </c>
      <c r="G22" s="169">
        <f t="shared" si="8"/>
        <v>0.14273504273504273</v>
      </c>
      <c r="H22" s="169">
        <f t="shared" si="8"/>
        <v>0.14522821576763487</v>
      </c>
      <c r="I22" s="239">
        <f t="shared" si="8"/>
        <v>0.2</v>
      </c>
      <c r="J22" s="169">
        <f t="shared" si="8"/>
        <v>0.14979386165826844</v>
      </c>
      <c r="K22" s="57">
        <f t="shared" si="8"/>
        <v>0.14660965180207697</v>
      </c>
      <c r="L22" s="57">
        <f t="shared" si="8"/>
        <v>7.1428571428571425E-2</v>
      </c>
      <c r="M22" s="239">
        <f t="shared" si="8"/>
        <v>0.16050538137576043</v>
      </c>
    </row>
    <row r="23" spans="1:13">
      <c r="A23" s="38" t="s">
        <v>13</v>
      </c>
      <c r="B23" s="57">
        <f>B12/B12</f>
        <v>1</v>
      </c>
      <c r="C23" s="57">
        <f t="shared" ref="C23:M23" si="9">C12/C12</f>
        <v>1</v>
      </c>
      <c r="D23" s="57">
        <f t="shared" si="9"/>
        <v>1</v>
      </c>
      <c r="E23" s="57">
        <f t="shared" si="9"/>
        <v>1</v>
      </c>
      <c r="F23" s="57">
        <f t="shared" si="9"/>
        <v>1</v>
      </c>
      <c r="G23" s="57">
        <f t="shared" si="9"/>
        <v>1</v>
      </c>
      <c r="H23" s="169">
        <f t="shared" si="9"/>
        <v>1</v>
      </c>
      <c r="I23" s="169">
        <f t="shared" si="9"/>
        <v>1</v>
      </c>
      <c r="J23" s="169">
        <f t="shared" si="9"/>
        <v>1</v>
      </c>
      <c r="K23" s="57">
        <f t="shared" si="9"/>
        <v>1</v>
      </c>
      <c r="L23" s="57">
        <f t="shared" si="9"/>
        <v>1</v>
      </c>
      <c r="M23" s="57">
        <f t="shared" si="9"/>
        <v>1</v>
      </c>
    </row>
    <row r="24" spans="1:13">
      <c r="A24" s="41"/>
      <c r="B24" s="241"/>
      <c r="C24" s="241"/>
      <c r="D24" s="241"/>
      <c r="E24" s="241"/>
      <c r="F24" s="241"/>
      <c r="G24" s="241"/>
      <c r="H24" s="242"/>
      <c r="I24" s="242"/>
      <c r="J24" s="242"/>
      <c r="K24" s="241"/>
      <c r="L24" s="241"/>
      <c r="M24" s="241"/>
    </row>
    <row r="25" spans="1:13">
      <c r="A25" s="308"/>
      <c r="B25" s="308">
        <v>2023</v>
      </c>
      <c r="C25" s="308"/>
      <c r="D25" s="308"/>
      <c r="E25" s="308"/>
      <c r="F25" s="308"/>
      <c r="G25" s="308"/>
    </row>
    <row r="26" spans="1:13" ht="23.25">
      <c r="A26" s="308"/>
      <c r="B26" s="5" t="s">
        <v>19</v>
      </c>
      <c r="C26" s="5" t="s">
        <v>21</v>
      </c>
      <c r="D26" s="5" t="s">
        <v>20</v>
      </c>
      <c r="E26" s="5" t="s">
        <v>31</v>
      </c>
      <c r="F26" s="5" t="s">
        <v>32</v>
      </c>
      <c r="G26" s="5" t="s">
        <v>33</v>
      </c>
    </row>
    <row r="27" spans="1:13">
      <c r="A27" s="38" t="s">
        <v>51</v>
      </c>
      <c r="B27" s="38">
        <v>192</v>
      </c>
      <c r="C27" s="239">
        <v>0.25</v>
      </c>
      <c r="D27" s="38">
        <v>278</v>
      </c>
      <c r="E27" s="240">
        <f t="shared" ref="E27:E34" si="10">L5/K5</f>
        <v>3.6458333333333336E-2</v>
      </c>
      <c r="F27" s="240">
        <f t="shared" ref="F27:F34" si="11">M5/K5</f>
        <v>1.4479166666666667</v>
      </c>
      <c r="G27" s="240">
        <f t="shared" ref="G27:G34" si="12">L5/(L5+M5)</f>
        <v>2.456140350877193E-2</v>
      </c>
    </row>
    <row r="28" spans="1:13">
      <c r="A28" s="38" t="s">
        <v>45</v>
      </c>
      <c r="B28" s="38">
        <v>224</v>
      </c>
      <c r="C28" s="57">
        <v>0.10714285714285714</v>
      </c>
      <c r="D28" s="38">
        <v>289</v>
      </c>
      <c r="E28" s="56">
        <f t="shared" si="10"/>
        <v>1.3392857142857142E-2</v>
      </c>
      <c r="F28" s="56">
        <f t="shared" si="11"/>
        <v>1.2901785714285714</v>
      </c>
      <c r="G28" s="56">
        <f t="shared" si="12"/>
        <v>1.0273972602739725E-2</v>
      </c>
    </row>
    <row r="29" spans="1:13">
      <c r="A29" s="38" t="s">
        <v>46</v>
      </c>
      <c r="B29" s="38">
        <v>239</v>
      </c>
      <c r="C29" s="57">
        <v>0.14285714285714285</v>
      </c>
      <c r="D29" s="38">
        <v>288</v>
      </c>
      <c r="E29" s="56">
        <f t="shared" si="10"/>
        <v>1.6736401673640166E-2</v>
      </c>
      <c r="F29" s="56">
        <f t="shared" si="11"/>
        <v>1.2050209205020921</v>
      </c>
      <c r="G29" s="56">
        <f t="shared" si="12"/>
        <v>1.3698630136986301E-2</v>
      </c>
    </row>
    <row r="30" spans="1:13">
      <c r="A30" s="38" t="s">
        <v>47</v>
      </c>
      <c r="B30" s="38">
        <v>241</v>
      </c>
      <c r="C30" s="57">
        <v>7.1428571428571425E-2</v>
      </c>
      <c r="D30" s="38">
        <v>307</v>
      </c>
      <c r="E30" s="56">
        <f t="shared" si="10"/>
        <v>8.2987551867219917E-3</v>
      </c>
      <c r="F30" s="56">
        <f t="shared" si="11"/>
        <v>1.2738589211618256</v>
      </c>
      <c r="G30" s="56">
        <f t="shared" si="12"/>
        <v>6.4724919093851136E-3</v>
      </c>
    </row>
    <row r="31" spans="1:13">
      <c r="A31" s="38" t="s">
        <v>48</v>
      </c>
      <c r="B31" s="38">
        <v>244</v>
      </c>
      <c r="C31" s="169">
        <v>0.21428571428571427</v>
      </c>
      <c r="D31" s="38">
        <v>308</v>
      </c>
      <c r="E31" s="56">
        <f t="shared" si="10"/>
        <v>2.4590163934426229E-2</v>
      </c>
      <c r="F31" s="56">
        <f t="shared" si="11"/>
        <v>1.2622950819672132</v>
      </c>
      <c r="G31" s="56">
        <f t="shared" si="12"/>
        <v>1.9108280254777069E-2</v>
      </c>
    </row>
    <row r="32" spans="1:13">
      <c r="A32" s="38" t="s">
        <v>49</v>
      </c>
      <c r="B32" s="38">
        <v>257</v>
      </c>
      <c r="C32" s="57">
        <v>0.14285714285714285</v>
      </c>
      <c r="D32" s="38">
        <v>324</v>
      </c>
      <c r="E32" s="56">
        <f t="shared" si="10"/>
        <v>1.556420233463035E-2</v>
      </c>
      <c r="F32" s="56">
        <f t="shared" si="11"/>
        <v>1.2607003891050583</v>
      </c>
      <c r="G32" s="56">
        <f t="shared" si="12"/>
        <v>1.2195121951219513E-2</v>
      </c>
    </row>
    <row r="33" spans="1:7">
      <c r="A33" s="38" t="s">
        <v>50</v>
      </c>
      <c r="B33" s="38">
        <v>240</v>
      </c>
      <c r="C33" s="57">
        <v>7.1428571428571425E-2</v>
      </c>
      <c r="D33" s="38">
        <v>343</v>
      </c>
      <c r="E33" s="56">
        <f t="shared" si="10"/>
        <v>8.3333333333333332E-3</v>
      </c>
      <c r="F33" s="243">
        <f t="shared" si="11"/>
        <v>1.4291666666666667</v>
      </c>
      <c r="G33" s="56">
        <f t="shared" si="12"/>
        <v>5.7971014492753624E-3</v>
      </c>
    </row>
    <row r="34" spans="1:7">
      <c r="A34" s="38" t="s">
        <v>13</v>
      </c>
      <c r="B34" s="40">
        <v>1637</v>
      </c>
      <c r="C34" s="57">
        <v>28</v>
      </c>
      <c r="D34" s="40">
        <v>2137</v>
      </c>
      <c r="E34" s="56">
        <f t="shared" si="10"/>
        <v>1.7104459376908979E-2</v>
      </c>
      <c r="F34" s="56">
        <f t="shared" si="11"/>
        <v>1.3054367745876603</v>
      </c>
      <c r="G34" s="56">
        <f t="shared" si="12"/>
        <v>1.2933025404157044E-2</v>
      </c>
    </row>
  </sheetData>
  <sheetProtection algorithmName="SHA-512" hashValue="HEBZvsBfztUUEwNE8n8omKa8Bu2QQbStiEB3U5uvgfLBQo8uSvPffEXcm+V9DZJMBZSCkT4RDmUIjhK2dBqo5Q==" saltValue="WhvNliKgTOkmktUb8LuMwg==" spinCount="100000" sheet="1" objects="1" scenarios="1"/>
  <mergeCells count="16">
    <mergeCell ref="H14:J14"/>
    <mergeCell ref="K14:M14"/>
    <mergeCell ref="A1:S1"/>
    <mergeCell ref="A2:S2"/>
    <mergeCell ref="A3:A4"/>
    <mergeCell ref="B3:D3"/>
    <mergeCell ref="E3:G3"/>
    <mergeCell ref="H3:J3"/>
    <mergeCell ref="K3:M3"/>
    <mergeCell ref="N3:P3"/>
    <mergeCell ref="Q3:S3"/>
    <mergeCell ref="A25:A26"/>
    <mergeCell ref="A14:A15"/>
    <mergeCell ref="B14:D14"/>
    <mergeCell ref="E14:G14"/>
    <mergeCell ref="B25:G2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colBreaks count="1" manualBreakCount="1">
    <brk id="13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1C81F-0A0D-46A5-ACFB-EB60579CFEE4}">
  <dimension ref="A1:S33"/>
  <sheetViews>
    <sheetView zoomScaleNormal="100" workbookViewId="0">
      <selection sqref="A1:S1"/>
    </sheetView>
  </sheetViews>
  <sheetFormatPr defaultRowHeight="15"/>
  <cols>
    <col min="1" max="1" width="11.5703125" customWidth="1"/>
    <col min="7" max="7" width="10.42578125" customWidth="1"/>
    <col min="9" max="9" width="11.28515625" customWidth="1"/>
  </cols>
  <sheetData>
    <row r="1" spans="1:19" ht="38.25" customHeight="1">
      <c r="A1" s="278" t="s">
        <v>166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80"/>
    </row>
    <row r="2" spans="1:19" ht="29.25" customHeight="1">
      <c r="A2" s="315" t="s">
        <v>73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7"/>
    </row>
    <row r="3" spans="1:19" ht="15" hidden="1" customHeight="1">
      <c r="A3" s="318"/>
      <c r="B3" s="320">
        <v>2019</v>
      </c>
      <c r="C3" s="321"/>
      <c r="D3" s="322"/>
      <c r="E3" s="320" t="s">
        <v>106</v>
      </c>
      <c r="F3" s="321"/>
      <c r="G3" s="322"/>
      <c r="H3" s="320">
        <v>2022</v>
      </c>
      <c r="I3" s="321"/>
      <c r="J3" s="322"/>
      <c r="K3" s="320">
        <v>2023</v>
      </c>
      <c r="L3" s="321"/>
      <c r="M3" s="322"/>
      <c r="N3" s="320" t="s">
        <v>104</v>
      </c>
      <c r="O3" s="321"/>
      <c r="P3" s="322"/>
      <c r="Q3" s="320" t="s">
        <v>107</v>
      </c>
      <c r="R3" s="321"/>
      <c r="S3" s="322"/>
    </row>
    <row r="4" spans="1:19" hidden="1">
      <c r="A4" s="319"/>
      <c r="B4" s="58" t="s">
        <v>19</v>
      </c>
      <c r="C4" s="5" t="s">
        <v>21</v>
      </c>
      <c r="D4" s="59" t="s">
        <v>20</v>
      </c>
      <c r="E4" s="58" t="s">
        <v>19</v>
      </c>
      <c r="F4" s="5" t="s">
        <v>21</v>
      </c>
      <c r="G4" s="59" t="s">
        <v>20</v>
      </c>
      <c r="H4" s="58" t="s">
        <v>19</v>
      </c>
      <c r="I4" s="5" t="s">
        <v>21</v>
      </c>
      <c r="J4" s="59" t="s">
        <v>20</v>
      </c>
      <c r="K4" s="60" t="s">
        <v>19</v>
      </c>
      <c r="L4" s="55" t="s">
        <v>21</v>
      </c>
      <c r="M4" s="61" t="s">
        <v>20</v>
      </c>
      <c r="N4" s="60" t="s">
        <v>19</v>
      </c>
      <c r="O4" s="55" t="s">
        <v>21</v>
      </c>
      <c r="P4" s="61" t="s">
        <v>20</v>
      </c>
      <c r="Q4" s="60" t="s">
        <v>19</v>
      </c>
      <c r="R4" s="55" t="s">
        <v>21</v>
      </c>
      <c r="S4" s="61" t="s">
        <v>20</v>
      </c>
    </row>
    <row r="5" spans="1:19" hidden="1">
      <c r="A5" s="62" t="s">
        <v>0</v>
      </c>
      <c r="B5" s="63">
        <v>97</v>
      </c>
      <c r="C5" s="54">
        <v>2</v>
      </c>
      <c r="D5" s="64">
        <v>133</v>
      </c>
      <c r="E5" s="91">
        <v>96</v>
      </c>
      <c r="F5" s="1">
        <v>1</v>
      </c>
      <c r="G5" s="92">
        <v>129</v>
      </c>
      <c r="H5" s="63">
        <v>88</v>
      </c>
      <c r="I5" s="54">
        <v>0</v>
      </c>
      <c r="J5" s="64">
        <v>120</v>
      </c>
      <c r="K5" s="63">
        <v>83</v>
      </c>
      <c r="L5" s="54">
        <v>2</v>
      </c>
      <c r="M5" s="64">
        <v>103</v>
      </c>
      <c r="N5" s="65">
        <f>(K5-H5)/H5</f>
        <v>-5.6818181818181816E-2</v>
      </c>
      <c r="O5" s="120">
        <f>(L5-I5)</f>
        <v>2</v>
      </c>
      <c r="P5" s="67">
        <f>(M5-J5)/J5</f>
        <v>-0.14166666666666666</v>
      </c>
      <c r="Q5" s="65">
        <f>(K5-B5)/B5</f>
        <v>-0.14432989690721648</v>
      </c>
      <c r="R5" s="66">
        <f>(L5-C5)/C5</f>
        <v>0</v>
      </c>
      <c r="S5" s="67">
        <f>(M5-D5)/D5</f>
        <v>-0.22556390977443608</v>
      </c>
    </row>
    <row r="6" spans="1:19" hidden="1">
      <c r="A6" s="62" t="s">
        <v>2</v>
      </c>
      <c r="B6" s="63">
        <v>99</v>
      </c>
      <c r="C6" s="54">
        <v>1</v>
      </c>
      <c r="D6" s="64">
        <v>145</v>
      </c>
      <c r="E6" s="91">
        <v>89</v>
      </c>
      <c r="F6" s="1">
        <v>4</v>
      </c>
      <c r="G6" s="93">
        <v>105</v>
      </c>
      <c r="H6" s="63">
        <v>97</v>
      </c>
      <c r="I6" s="54">
        <v>1</v>
      </c>
      <c r="J6" s="64">
        <v>121</v>
      </c>
      <c r="K6" s="63">
        <v>95</v>
      </c>
      <c r="L6" s="54">
        <v>2</v>
      </c>
      <c r="M6" s="64">
        <v>123</v>
      </c>
      <c r="N6" s="65">
        <f t="shared" ref="N6:P17" si="0">(K6-H6)/H6</f>
        <v>-2.0618556701030927E-2</v>
      </c>
      <c r="O6" s="120">
        <f t="shared" si="0"/>
        <v>1</v>
      </c>
      <c r="P6" s="121">
        <f t="shared" si="0"/>
        <v>1.6528925619834711E-2</v>
      </c>
      <c r="Q6" s="65">
        <f t="shared" ref="Q6:S17" si="1">(K6-B6)/B6</f>
        <v>-4.0404040404040407E-2</v>
      </c>
      <c r="R6" s="66">
        <f t="shared" si="1"/>
        <v>1</v>
      </c>
      <c r="S6" s="67">
        <f t="shared" si="1"/>
        <v>-0.15172413793103448</v>
      </c>
    </row>
    <row r="7" spans="1:19" hidden="1">
      <c r="A7" s="62" t="s">
        <v>3</v>
      </c>
      <c r="B7" s="63">
        <v>100</v>
      </c>
      <c r="C7" s="54">
        <v>1</v>
      </c>
      <c r="D7" s="64">
        <v>125</v>
      </c>
      <c r="E7" s="91">
        <v>53</v>
      </c>
      <c r="F7" s="1">
        <v>2</v>
      </c>
      <c r="G7" s="92">
        <v>64</v>
      </c>
      <c r="H7" s="63">
        <v>122</v>
      </c>
      <c r="I7" s="54">
        <v>7</v>
      </c>
      <c r="J7" s="64">
        <v>134</v>
      </c>
      <c r="K7" s="63">
        <v>124</v>
      </c>
      <c r="L7" s="54">
        <v>3</v>
      </c>
      <c r="M7" s="64">
        <v>138</v>
      </c>
      <c r="N7" s="65">
        <f t="shared" si="0"/>
        <v>1.6393442622950821E-2</v>
      </c>
      <c r="O7" s="66">
        <f t="shared" si="0"/>
        <v>-0.5714285714285714</v>
      </c>
      <c r="P7" s="121">
        <f t="shared" si="0"/>
        <v>2.9850746268656716E-2</v>
      </c>
      <c r="Q7" s="65">
        <f t="shared" si="1"/>
        <v>0.24</v>
      </c>
      <c r="R7" s="66">
        <f t="shared" si="1"/>
        <v>2</v>
      </c>
      <c r="S7" s="67">
        <f t="shared" si="1"/>
        <v>0.104</v>
      </c>
    </row>
    <row r="8" spans="1:19" hidden="1">
      <c r="A8" s="62" t="s">
        <v>4</v>
      </c>
      <c r="B8" s="63">
        <v>116</v>
      </c>
      <c r="C8" s="54">
        <v>3</v>
      </c>
      <c r="D8" s="64">
        <v>159</v>
      </c>
      <c r="E8" s="91">
        <v>60</v>
      </c>
      <c r="F8" s="1">
        <v>1</v>
      </c>
      <c r="G8" s="92">
        <v>73</v>
      </c>
      <c r="H8" s="63">
        <v>110</v>
      </c>
      <c r="I8" s="54">
        <v>5</v>
      </c>
      <c r="J8" s="64">
        <v>156</v>
      </c>
      <c r="K8" s="63">
        <v>119</v>
      </c>
      <c r="L8" s="54">
        <v>1</v>
      </c>
      <c r="M8" s="64">
        <v>150</v>
      </c>
      <c r="N8" s="245">
        <f t="shared" si="0"/>
        <v>8.1818181818181818E-2</v>
      </c>
      <c r="O8" s="66">
        <f t="shared" si="0"/>
        <v>-0.8</v>
      </c>
      <c r="P8" s="67">
        <f t="shared" si="0"/>
        <v>-3.8461538461538464E-2</v>
      </c>
      <c r="Q8" s="65">
        <f t="shared" si="1"/>
        <v>2.5862068965517241E-2</v>
      </c>
      <c r="R8" s="66">
        <f t="shared" si="1"/>
        <v>-0.66666666666666663</v>
      </c>
      <c r="S8" s="67">
        <f t="shared" si="1"/>
        <v>-5.6603773584905662E-2</v>
      </c>
    </row>
    <row r="9" spans="1:19" hidden="1">
      <c r="A9" s="62" t="s">
        <v>5</v>
      </c>
      <c r="B9" s="63">
        <v>113</v>
      </c>
      <c r="C9" s="54">
        <v>4</v>
      </c>
      <c r="D9" s="64">
        <v>147</v>
      </c>
      <c r="E9" s="94">
        <v>107</v>
      </c>
      <c r="F9" s="1">
        <v>3</v>
      </c>
      <c r="G9" s="92">
        <v>137</v>
      </c>
      <c r="H9" s="63">
        <v>170</v>
      </c>
      <c r="I9" s="54">
        <v>1</v>
      </c>
      <c r="J9" s="64">
        <v>220</v>
      </c>
      <c r="K9" s="63">
        <v>128</v>
      </c>
      <c r="L9" s="54">
        <v>0</v>
      </c>
      <c r="M9" s="64">
        <v>168</v>
      </c>
      <c r="N9" s="65">
        <f t="shared" si="0"/>
        <v>-0.24705882352941178</v>
      </c>
      <c r="O9" s="66">
        <f t="shared" si="0"/>
        <v>-1</v>
      </c>
      <c r="P9" s="67">
        <f t="shared" si="0"/>
        <v>-0.23636363636363636</v>
      </c>
      <c r="Q9" s="65">
        <f t="shared" si="1"/>
        <v>0.13274336283185842</v>
      </c>
      <c r="R9" s="66">
        <f t="shared" si="1"/>
        <v>-1</v>
      </c>
      <c r="S9" s="67">
        <f t="shared" si="1"/>
        <v>0.14285714285714285</v>
      </c>
    </row>
    <row r="10" spans="1:19" hidden="1">
      <c r="A10" s="62" t="s">
        <v>6</v>
      </c>
      <c r="B10" s="63">
        <v>184</v>
      </c>
      <c r="C10" s="54">
        <v>11</v>
      </c>
      <c r="D10" s="64">
        <v>247</v>
      </c>
      <c r="E10" s="91">
        <v>157</v>
      </c>
      <c r="F10" s="95">
        <v>3</v>
      </c>
      <c r="G10" s="92">
        <v>198</v>
      </c>
      <c r="H10" s="63">
        <v>181</v>
      </c>
      <c r="I10" s="54">
        <v>1</v>
      </c>
      <c r="J10" s="64">
        <v>238</v>
      </c>
      <c r="K10" s="63">
        <v>183</v>
      </c>
      <c r="L10" s="54">
        <v>1</v>
      </c>
      <c r="M10" s="64">
        <v>252</v>
      </c>
      <c r="N10" s="245">
        <f t="shared" si="0"/>
        <v>1.1049723756906077E-2</v>
      </c>
      <c r="O10" s="66">
        <f t="shared" si="0"/>
        <v>0</v>
      </c>
      <c r="P10" s="121">
        <f t="shared" si="0"/>
        <v>5.8823529411764705E-2</v>
      </c>
      <c r="Q10" s="65">
        <f t="shared" si="1"/>
        <v>-5.434782608695652E-3</v>
      </c>
      <c r="R10" s="66">
        <f t="shared" si="1"/>
        <v>-0.90909090909090906</v>
      </c>
      <c r="S10" s="67">
        <f t="shared" si="1"/>
        <v>2.0242914979757085E-2</v>
      </c>
    </row>
    <row r="11" spans="1:19" hidden="1">
      <c r="A11" s="62" t="s">
        <v>7</v>
      </c>
      <c r="B11" s="63">
        <v>178</v>
      </c>
      <c r="C11" s="54">
        <v>4</v>
      </c>
      <c r="D11" s="64">
        <v>242</v>
      </c>
      <c r="E11" s="94">
        <v>166</v>
      </c>
      <c r="F11" s="1">
        <v>2</v>
      </c>
      <c r="G11" s="92">
        <v>220</v>
      </c>
      <c r="H11" s="63">
        <v>211</v>
      </c>
      <c r="I11" s="54">
        <v>7</v>
      </c>
      <c r="J11" s="64">
        <v>276</v>
      </c>
      <c r="K11" s="63">
        <v>212</v>
      </c>
      <c r="L11" s="54">
        <v>4</v>
      </c>
      <c r="M11" s="64">
        <v>281</v>
      </c>
      <c r="N11" s="245">
        <f t="shared" si="0"/>
        <v>4.7393364928909956E-3</v>
      </c>
      <c r="O11" s="66">
        <f t="shared" si="0"/>
        <v>-0.42857142857142855</v>
      </c>
      <c r="P11" s="121">
        <f t="shared" si="0"/>
        <v>1.8115942028985508E-2</v>
      </c>
      <c r="Q11" s="65">
        <f t="shared" si="1"/>
        <v>0.19101123595505617</v>
      </c>
      <c r="R11" s="66">
        <f t="shared" si="1"/>
        <v>0</v>
      </c>
      <c r="S11" s="67">
        <f t="shared" si="1"/>
        <v>0.16115702479338842</v>
      </c>
    </row>
    <row r="12" spans="1:19" hidden="1">
      <c r="A12" s="62" t="s">
        <v>8</v>
      </c>
      <c r="B12" s="63">
        <v>174</v>
      </c>
      <c r="C12" s="54">
        <v>5</v>
      </c>
      <c r="D12" s="64">
        <v>256</v>
      </c>
      <c r="E12" s="91">
        <v>167</v>
      </c>
      <c r="F12" s="1">
        <v>3</v>
      </c>
      <c r="G12" s="92">
        <v>241</v>
      </c>
      <c r="H12" s="63">
        <v>172</v>
      </c>
      <c r="I12" s="54">
        <v>8</v>
      </c>
      <c r="J12" s="64">
        <v>233</v>
      </c>
      <c r="K12" s="63">
        <v>172</v>
      </c>
      <c r="L12" s="54">
        <v>3</v>
      </c>
      <c r="M12" s="64">
        <v>236</v>
      </c>
      <c r="N12" s="245">
        <f t="shared" si="0"/>
        <v>0</v>
      </c>
      <c r="O12" s="66">
        <f t="shared" si="0"/>
        <v>-0.625</v>
      </c>
      <c r="P12" s="121">
        <f t="shared" si="0"/>
        <v>1.2875536480686695E-2</v>
      </c>
      <c r="Q12" s="65">
        <f t="shared" si="1"/>
        <v>-1.1494252873563218E-2</v>
      </c>
      <c r="R12" s="66">
        <f t="shared" si="1"/>
        <v>-0.4</v>
      </c>
      <c r="S12" s="67">
        <f t="shared" si="1"/>
        <v>-7.8125E-2</v>
      </c>
    </row>
    <row r="13" spans="1:19" hidden="1">
      <c r="A13" s="62" t="s">
        <v>9</v>
      </c>
      <c r="B13" s="63">
        <v>151</v>
      </c>
      <c r="C13" s="54">
        <v>0</v>
      </c>
      <c r="D13" s="64">
        <v>216</v>
      </c>
      <c r="E13" s="91">
        <v>151</v>
      </c>
      <c r="F13" s="95">
        <v>4</v>
      </c>
      <c r="G13" s="93">
        <v>189</v>
      </c>
      <c r="H13" s="63">
        <v>153</v>
      </c>
      <c r="I13" s="54">
        <v>1</v>
      </c>
      <c r="J13" s="64">
        <v>207</v>
      </c>
      <c r="K13" s="63">
        <v>154</v>
      </c>
      <c r="L13" s="54">
        <v>4</v>
      </c>
      <c r="M13" s="64">
        <v>218</v>
      </c>
      <c r="N13" s="245">
        <f t="shared" si="0"/>
        <v>6.5359477124183009E-3</v>
      </c>
      <c r="O13" s="120">
        <f t="shared" si="0"/>
        <v>3</v>
      </c>
      <c r="P13" s="121">
        <f t="shared" si="0"/>
        <v>5.3140096618357488E-2</v>
      </c>
      <c r="Q13" s="65">
        <f t="shared" si="1"/>
        <v>1.9867549668874173E-2</v>
      </c>
      <c r="R13" s="66" t="e">
        <f t="shared" si="1"/>
        <v>#DIV/0!</v>
      </c>
      <c r="S13" s="67">
        <f t="shared" si="1"/>
        <v>9.2592592592592587E-3</v>
      </c>
    </row>
    <row r="14" spans="1:19" hidden="1">
      <c r="A14" s="62" t="s">
        <v>10</v>
      </c>
      <c r="B14" s="63">
        <v>154</v>
      </c>
      <c r="C14" s="54">
        <v>6</v>
      </c>
      <c r="D14" s="64">
        <v>199</v>
      </c>
      <c r="E14" s="91">
        <v>130</v>
      </c>
      <c r="F14" s="1">
        <v>1</v>
      </c>
      <c r="G14" s="92">
        <v>172</v>
      </c>
      <c r="H14" s="63">
        <v>139</v>
      </c>
      <c r="I14" s="54">
        <v>5</v>
      </c>
      <c r="J14" s="64">
        <v>181</v>
      </c>
      <c r="K14" s="63">
        <v>136</v>
      </c>
      <c r="L14" s="54">
        <v>3</v>
      </c>
      <c r="M14" s="64">
        <v>170</v>
      </c>
      <c r="N14" s="65">
        <f t="shared" si="0"/>
        <v>-2.1582733812949641E-2</v>
      </c>
      <c r="O14" s="66">
        <f t="shared" si="0"/>
        <v>-0.4</v>
      </c>
      <c r="P14" s="67">
        <f t="shared" si="0"/>
        <v>-6.0773480662983423E-2</v>
      </c>
      <c r="Q14" s="65">
        <f t="shared" si="1"/>
        <v>-0.11688311688311688</v>
      </c>
      <c r="R14" s="66">
        <f t="shared" si="1"/>
        <v>-0.5</v>
      </c>
      <c r="S14" s="67">
        <f t="shared" si="1"/>
        <v>-0.14572864321608039</v>
      </c>
    </row>
    <row r="15" spans="1:19" hidden="1">
      <c r="A15" s="62" t="s">
        <v>11</v>
      </c>
      <c r="B15" s="63">
        <v>133</v>
      </c>
      <c r="C15" s="54">
        <v>1</v>
      </c>
      <c r="D15" s="64">
        <v>177</v>
      </c>
      <c r="E15" s="91">
        <v>96</v>
      </c>
      <c r="F15" s="1">
        <v>3</v>
      </c>
      <c r="G15" s="92">
        <v>116</v>
      </c>
      <c r="H15" s="63">
        <v>120</v>
      </c>
      <c r="I15" s="54">
        <v>3</v>
      </c>
      <c r="J15" s="64">
        <v>146</v>
      </c>
      <c r="K15" s="63">
        <v>120</v>
      </c>
      <c r="L15" s="54">
        <v>4</v>
      </c>
      <c r="M15" s="64">
        <v>148</v>
      </c>
      <c r="N15" s="245">
        <f t="shared" si="0"/>
        <v>0</v>
      </c>
      <c r="O15" s="120">
        <f t="shared" si="0"/>
        <v>0.33333333333333331</v>
      </c>
      <c r="P15" s="121">
        <f t="shared" si="0"/>
        <v>1.3698630136986301E-2</v>
      </c>
      <c r="Q15" s="65">
        <f t="shared" si="1"/>
        <v>-9.7744360902255634E-2</v>
      </c>
      <c r="R15" s="66">
        <f t="shared" si="1"/>
        <v>3</v>
      </c>
      <c r="S15" s="67">
        <f t="shared" si="1"/>
        <v>-0.16384180790960451</v>
      </c>
    </row>
    <row r="16" spans="1:19" hidden="1">
      <c r="A16" s="62" t="s">
        <v>12</v>
      </c>
      <c r="B16" s="63">
        <v>121</v>
      </c>
      <c r="C16" s="54">
        <v>4</v>
      </c>
      <c r="D16" s="64">
        <v>162</v>
      </c>
      <c r="E16" s="91">
        <v>85</v>
      </c>
      <c r="F16" s="1">
        <v>1</v>
      </c>
      <c r="G16" s="92">
        <v>111</v>
      </c>
      <c r="H16" s="63">
        <v>124</v>
      </c>
      <c r="I16" s="54">
        <v>1</v>
      </c>
      <c r="J16" s="64">
        <v>151</v>
      </c>
      <c r="K16" s="63">
        <v>111</v>
      </c>
      <c r="L16" s="54">
        <v>1</v>
      </c>
      <c r="M16" s="64">
        <v>150</v>
      </c>
      <c r="N16" s="65">
        <f t="shared" si="0"/>
        <v>-0.10483870967741936</v>
      </c>
      <c r="O16" s="66">
        <f t="shared" si="0"/>
        <v>0</v>
      </c>
      <c r="P16" s="67">
        <f t="shared" si="0"/>
        <v>-6.6225165562913907E-3</v>
      </c>
      <c r="Q16" s="65">
        <f t="shared" si="1"/>
        <v>-8.2644628099173556E-2</v>
      </c>
      <c r="R16" s="66">
        <f t="shared" si="1"/>
        <v>-0.75</v>
      </c>
      <c r="S16" s="67">
        <f t="shared" si="1"/>
        <v>-7.407407407407407E-2</v>
      </c>
    </row>
    <row r="17" spans="1:19" ht="15.75" hidden="1" thickBot="1">
      <c r="A17" s="68" t="s">
        <v>13</v>
      </c>
      <c r="B17" s="69">
        <v>1620</v>
      </c>
      <c r="C17" s="70">
        <v>42</v>
      </c>
      <c r="D17" s="71">
        <v>2208</v>
      </c>
      <c r="E17" s="69">
        <v>1357</v>
      </c>
      <c r="F17" s="70">
        <v>28</v>
      </c>
      <c r="G17" s="71">
        <v>1755</v>
      </c>
      <c r="H17" s="69">
        <v>1687</v>
      </c>
      <c r="I17" s="70">
        <v>40</v>
      </c>
      <c r="J17" s="71">
        <v>2183</v>
      </c>
      <c r="K17" s="69">
        <v>1637</v>
      </c>
      <c r="L17" s="70">
        <v>28</v>
      </c>
      <c r="M17" s="71">
        <v>2137</v>
      </c>
      <c r="N17" s="72">
        <f t="shared" si="0"/>
        <v>-2.9638411381149969E-2</v>
      </c>
      <c r="O17" s="73">
        <f t="shared" si="0"/>
        <v>-0.3</v>
      </c>
      <c r="P17" s="74">
        <f t="shared" si="0"/>
        <v>-2.1071919377004124E-2</v>
      </c>
      <c r="Q17" s="72">
        <f t="shared" si="1"/>
        <v>1.0493827160493827E-2</v>
      </c>
      <c r="R17" s="73">
        <f t="shared" si="1"/>
        <v>-0.33333333333333331</v>
      </c>
      <c r="S17" s="74">
        <f t="shared" si="1"/>
        <v>-3.2155797101449272E-2</v>
      </c>
    </row>
    <row r="18" spans="1:19" ht="15.75" thickBot="1"/>
    <row r="19" spans="1:19" ht="15" customHeight="1" thickBot="1">
      <c r="A19" s="313"/>
      <c r="B19" s="311">
        <v>2023</v>
      </c>
      <c r="C19" s="311"/>
      <c r="D19" s="311"/>
      <c r="E19" s="311"/>
      <c r="F19" s="311"/>
      <c r="G19" s="311"/>
      <c r="H19" s="311"/>
      <c r="I19" s="312"/>
    </row>
    <row r="20" spans="1:19" ht="23.25">
      <c r="A20" s="314"/>
      <c r="B20" s="248" t="s">
        <v>19</v>
      </c>
      <c r="C20" s="250" t="s">
        <v>20</v>
      </c>
      <c r="D20" s="248" t="s">
        <v>163</v>
      </c>
      <c r="E20" s="249" t="s">
        <v>165</v>
      </c>
      <c r="F20" s="250" t="s">
        <v>164</v>
      </c>
      <c r="G20" s="248" t="s">
        <v>43</v>
      </c>
      <c r="H20" s="249" t="s">
        <v>44</v>
      </c>
      <c r="I20" s="250" t="s">
        <v>114</v>
      </c>
    </row>
    <row r="21" spans="1:19">
      <c r="A21" s="62" t="s">
        <v>0</v>
      </c>
      <c r="B21" s="63">
        <v>83</v>
      </c>
      <c r="C21" s="64">
        <v>103</v>
      </c>
      <c r="D21" s="251">
        <f t="shared" ref="D21:D33" si="2">B21/$B$33</f>
        <v>5.0702504581551622E-2</v>
      </c>
      <c r="E21" s="244">
        <f>L5/$L$17</f>
        <v>7.1428571428571425E-2</v>
      </c>
      <c r="F21" s="252">
        <f>C21/$C$33</f>
        <v>4.8198408984557795E-2</v>
      </c>
      <c r="G21" s="251">
        <f t="shared" ref="G21:G33" si="3">L5/K5</f>
        <v>2.4096385542168676E-2</v>
      </c>
      <c r="H21" s="244">
        <f t="shared" ref="H21:H33" si="4">M5/K5</f>
        <v>1.2409638554216869</v>
      </c>
      <c r="I21" s="252">
        <f t="shared" ref="I21:I33" si="5">L5/(L5+M5)</f>
        <v>1.9047619047619049E-2</v>
      </c>
    </row>
    <row r="22" spans="1:19" ht="15.75" customHeight="1">
      <c r="A22" s="62" t="s">
        <v>2</v>
      </c>
      <c r="B22" s="63">
        <v>95</v>
      </c>
      <c r="C22" s="64">
        <v>123</v>
      </c>
      <c r="D22" s="251">
        <f t="shared" si="2"/>
        <v>5.8032987171655469E-2</v>
      </c>
      <c r="E22" s="244">
        <f t="shared" ref="E22:E33" si="6">L6/$L$17</f>
        <v>7.1428571428571425E-2</v>
      </c>
      <c r="F22" s="252">
        <f t="shared" ref="F22:F33" si="7">C22/$C$33</f>
        <v>5.7557323350491345E-2</v>
      </c>
      <c r="G22" s="251">
        <f t="shared" si="3"/>
        <v>2.1052631578947368E-2</v>
      </c>
      <c r="H22" s="244">
        <f t="shared" si="4"/>
        <v>1.2947368421052632</v>
      </c>
      <c r="I22" s="252">
        <f t="shared" si="5"/>
        <v>1.6E-2</v>
      </c>
    </row>
    <row r="23" spans="1:19">
      <c r="A23" s="62" t="s">
        <v>3</v>
      </c>
      <c r="B23" s="63">
        <v>124</v>
      </c>
      <c r="C23" s="64">
        <v>138</v>
      </c>
      <c r="D23" s="251">
        <f t="shared" si="2"/>
        <v>7.5748320097739769E-2</v>
      </c>
      <c r="E23" s="244">
        <f t="shared" si="6"/>
        <v>0.10714285714285714</v>
      </c>
      <c r="F23" s="252">
        <f t="shared" si="7"/>
        <v>6.4576509124941506E-2</v>
      </c>
      <c r="G23" s="251">
        <f t="shared" si="3"/>
        <v>2.4193548387096774E-2</v>
      </c>
      <c r="H23" s="244">
        <f t="shared" si="4"/>
        <v>1.1129032258064515</v>
      </c>
      <c r="I23" s="252">
        <f t="shared" si="5"/>
        <v>2.1276595744680851E-2</v>
      </c>
    </row>
    <row r="24" spans="1:19">
      <c r="A24" s="62" t="s">
        <v>4</v>
      </c>
      <c r="B24" s="63">
        <v>119</v>
      </c>
      <c r="C24" s="64">
        <v>150</v>
      </c>
      <c r="D24" s="251">
        <f t="shared" si="2"/>
        <v>7.269395235186317E-2</v>
      </c>
      <c r="E24" s="244">
        <f t="shared" si="6"/>
        <v>3.5714285714285712E-2</v>
      </c>
      <c r="F24" s="252">
        <f t="shared" si="7"/>
        <v>7.0191857744501637E-2</v>
      </c>
      <c r="G24" s="251">
        <f t="shared" si="3"/>
        <v>8.4033613445378148E-3</v>
      </c>
      <c r="H24" s="244">
        <f t="shared" si="4"/>
        <v>1.2605042016806722</v>
      </c>
      <c r="I24" s="252">
        <f t="shared" si="5"/>
        <v>6.6225165562913907E-3</v>
      </c>
    </row>
    <row r="25" spans="1:19" ht="15.75" customHeight="1">
      <c r="A25" s="62" t="s">
        <v>5</v>
      </c>
      <c r="B25" s="63">
        <v>128</v>
      </c>
      <c r="C25" s="64">
        <v>168</v>
      </c>
      <c r="D25" s="251">
        <f t="shared" si="2"/>
        <v>7.8191814294441053E-2</v>
      </c>
      <c r="E25" s="244">
        <f t="shared" si="6"/>
        <v>0</v>
      </c>
      <c r="F25" s="252">
        <f t="shared" si="7"/>
        <v>7.8614880673841828E-2</v>
      </c>
      <c r="G25" s="251">
        <f t="shared" si="3"/>
        <v>0</v>
      </c>
      <c r="H25" s="244">
        <f t="shared" si="4"/>
        <v>1.3125</v>
      </c>
      <c r="I25" s="252">
        <f t="shared" si="5"/>
        <v>0</v>
      </c>
    </row>
    <row r="26" spans="1:19">
      <c r="A26" s="62" t="s">
        <v>6</v>
      </c>
      <c r="B26" s="63">
        <v>183</v>
      </c>
      <c r="C26" s="64">
        <v>252</v>
      </c>
      <c r="D26" s="251">
        <f t="shared" si="2"/>
        <v>0.1117898594990837</v>
      </c>
      <c r="E26" s="244">
        <f t="shared" si="6"/>
        <v>3.5714285714285712E-2</v>
      </c>
      <c r="F26" s="252">
        <f t="shared" si="7"/>
        <v>0.11792232101076275</v>
      </c>
      <c r="G26" s="251">
        <f t="shared" si="3"/>
        <v>5.4644808743169399E-3</v>
      </c>
      <c r="H26" s="244">
        <f t="shared" si="4"/>
        <v>1.3770491803278688</v>
      </c>
      <c r="I26" s="252">
        <f t="shared" si="5"/>
        <v>3.952569169960474E-3</v>
      </c>
    </row>
    <row r="27" spans="1:19">
      <c r="A27" s="62" t="s">
        <v>7</v>
      </c>
      <c r="B27" s="63">
        <v>212</v>
      </c>
      <c r="C27" s="64">
        <v>281</v>
      </c>
      <c r="D27" s="253">
        <f t="shared" si="2"/>
        <v>0.129505192425168</v>
      </c>
      <c r="E27" s="246">
        <f t="shared" si="6"/>
        <v>0.14285714285714285</v>
      </c>
      <c r="F27" s="254">
        <f t="shared" si="7"/>
        <v>0.13149274684136641</v>
      </c>
      <c r="G27" s="251">
        <f t="shared" si="3"/>
        <v>1.8867924528301886E-2</v>
      </c>
      <c r="H27" s="244">
        <f t="shared" si="4"/>
        <v>1.3254716981132075</v>
      </c>
      <c r="I27" s="252">
        <f t="shared" si="5"/>
        <v>1.4035087719298246E-2</v>
      </c>
    </row>
    <row r="28" spans="1:19">
      <c r="A28" s="62" t="s">
        <v>8</v>
      </c>
      <c r="B28" s="63">
        <v>172</v>
      </c>
      <c r="C28" s="64">
        <v>236</v>
      </c>
      <c r="D28" s="251">
        <f t="shared" si="2"/>
        <v>0.10507025045815516</v>
      </c>
      <c r="E28" s="244">
        <f t="shared" si="6"/>
        <v>0.10714285714285714</v>
      </c>
      <c r="F28" s="252">
        <f t="shared" si="7"/>
        <v>0.11043518951801591</v>
      </c>
      <c r="G28" s="251">
        <f t="shared" si="3"/>
        <v>1.7441860465116279E-2</v>
      </c>
      <c r="H28" s="244">
        <f t="shared" si="4"/>
        <v>1.3720930232558139</v>
      </c>
      <c r="I28" s="252">
        <f t="shared" si="5"/>
        <v>1.2552301255230125E-2</v>
      </c>
    </row>
    <row r="29" spans="1:19">
      <c r="A29" s="62" t="s">
        <v>9</v>
      </c>
      <c r="B29" s="63">
        <v>154</v>
      </c>
      <c r="C29" s="64">
        <v>218</v>
      </c>
      <c r="D29" s="251">
        <f t="shared" si="2"/>
        <v>9.407452657299939E-2</v>
      </c>
      <c r="E29" s="246">
        <f t="shared" si="6"/>
        <v>0.14285714285714285</v>
      </c>
      <c r="F29" s="252">
        <f t="shared" si="7"/>
        <v>0.10201216658867571</v>
      </c>
      <c r="G29" s="251">
        <f t="shared" si="3"/>
        <v>2.5974025974025976E-2</v>
      </c>
      <c r="H29" s="246">
        <f t="shared" si="4"/>
        <v>1.4155844155844155</v>
      </c>
      <c r="I29" s="252">
        <f t="shared" si="5"/>
        <v>1.8018018018018018E-2</v>
      </c>
    </row>
    <row r="30" spans="1:19">
      <c r="A30" s="62" t="s">
        <v>10</v>
      </c>
      <c r="B30" s="63">
        <v>136</v>
      </c>
      <c r="C30" s="64">
        <v>170</v>
      </c>
      <c r="D30" s="251">
        <f t="shared" si="2"/>
        <v>8.3078802687843623E-2</v>
      </c>
      <c r="E30" s="244">
        <f t="shared" si="6"/>
        <v>0.10714285714285714</v>
      </c>
      <c r="F30" s="252">
        <f t="shared" si="7"/>
        <v>7.9550772110435194E-2</v>
      </c>
      <c r="G30" s="251">
        <f t="shared" si="3"/>
        <v>2.2058823529411766E-2</v>
      </c>
      <c r="H30" s="244">
        <f t="shared" si="4"/>
        <v>1.25</v>
      </c>
      <c r="I30" s="252">
        <f t="shared" si="5"/>
        <v>1.7341040462427744E-2</v>
      </c>
    </row>
    <row r="31" spans="1:19">
      <c r="A31" s="62" t="s">
        <v>11</v>
      </c>
      <c r="B31" s="63">
        <v>120</v>
      </c>
      <c r="C31" s="64">
        <v>148</v>
      </c>
      <c r="D31" s="251">
        <f t="shared" si="2"/>
        <v>7.3304825901038484E-2</v>
      </c>
      <c r="E31" s="246">
        <f t="shared" si="6"/>
        <v>0.14285714285714285</v>
      </c>
      <c r="F31" s="252">
        <f>C31/$C$33</f>
        <v>6.9255966307908284E-2</v>
      </c>
      <c r="G31" s="253">
        <f t="shared" si="3"/>
        <v>3.3333333333333333E-2</v>
      </c>
      <c r="H31" s="244">
        <f t="shared" si="4"/>
        <v>1.2333333333333334</v>
      </c>
      <c r="I31" s="254">
        <f t="shared" si="5"/>
        <v>2.6315789473684209E-2</v>
      </c>
    </row>
    <row r="32" spans="1:19">
      <c r="A32" s="62" t="s">
        <v>12</v>
      </c>
      <c r="B32" s="63">
        <v>111</v>
      </c>
      <c r="C32" s="64">
        <v>150</v>
      </c>
      <c r="D32" s="251">
        <f t="shared" si="2"/>
        <v>6.78069639584606E-2</v>
      </c>
      <c r="E32" s="244">
        <f t="shared" si="6"/>
        <v>3.5714285714285712E-2</v>
      </c>
      <c r="F32" s="252">
        <f t="shared" si="7"/>
        <v>7.0191857744501637E-2</v>
      </c>
      <c r="G32" s="251">
        <f t="shared" si="3"/>
        <v>9.0090090090090089E-3</v>
      </c>
      <c r="H32" s="247">
        <f t="shared" si="4"/>
        <v>1.3513513513513513</v>
      </c>
      <c r="I32" s="252">
        <f t="shared" si="5"/>
        <v>6.6225165562913907E-3</v>
      </c>
    </row>
    <row r="33" spans="1:9" ht="15.75" thickBot="1">
      <c r="A33" s="68" t="s">
        <v>13</v>
      </c>
      <c r="B33" s="69">
        <v>1637</v>
      </c>
      <c r="C33" s="71">
        <v>2137</v>
      </c>
      <c r="D33" s="255">
        <f t="shared" si="2"/>
        <v>1</v>
      </c>
      <c r="E33" s="256">
        <f t="shared" si="6"/>
        <v>1</v>
      </c>
      <c r="F33" s="257">
        <f t="shared" si="7"/>
        <v>1</v>
      </c>
      <c r="G33" s="255">
        <f t="shared" si="3"/>
        <v>1.7104459376908979E-2</v>
      </c>
      <c r="H33" s="256">
        <f t="shared" si="4"/>
        <v>1.3054367745876603</v>
      </c>
      <c r="I33" s="257">
        <f t="shared" si="5"/>
        <v>1.2933025404157044E-2</v>
      </c>
    </row>
  </sheetData>
  <sheetProtection algorithmName="SHA-512" hashValue="Gg8hmJeCzC/GBw97cu9yvHjHWDii/6aIQeASaKxg7M7qDlPBl3I8bmb75tVnbyine8VZ5VrFMJVRqZtOfJ6MWw==" saltValue="FDoaU1lv6Q3T6w8lVnZAMA==" spinCount="100000" sheet="1" objects="1" scenarios="1"/>
  <mergeCells count="11">
    <mergeCell ref="B19:I19"/>
    <mergeCell ref="A19:A20"/>
    <mergeCell ref="A1:S1"/>
    <mergeCell ref="A2:S2"/>
    <mergeCell ref="A3:A4"/>
    <mergeCell ref="B3:D3"/>
    <mergeCell ref="E3:G3"/>
    <mergeCell ref="H3:J3"/>
    <mergeCell ref="K3:M3"/>
    <mergeCell ref="N3:P3"/>
    <mergeCell ref="Q3:S3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BD8EDA10229945862283FB35699FFB" ma:contentTypeVersion="14" ma:contentTypeDescription="Create a new document." ma:contentTypeScope="" ma:versionID="72144d4b9f70601d8424549f3d9084cb">
  <xsd:schema xmlns:xsd="http://www.w3.org/2001/XMLSchema" xmlns:xs="http://www.w3.org/2001/XMLSchema" xmlns:p="http://schemas.microsoft.com/office/2006/metadata/properties" xmlns:ns2="4538c2ba-a1df-486a-8a8b-ba2804e3cf40" xmlns:ns3="05791c1b-ad8c-4465-9ce5-ba0708646f9b" targetNamespace="http://schemas.microsoft.com/office/2006/metadata/properties" ma:root="true" ma:fieldsID="d22750dcac6f65be9ab966a8006496e3" ns2:_="" ns3:_="">
    <xsd:import namespace="4538c2ba-a1df-486a-8a8b-ba2804e3cf40"/>
    <xsd:import namespace="05791c1b-ad8c-4465-9ce5-ba0708646f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38c2ba-a1df-486a-8a8b-ba2804e3cf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8c34638-ad71-477a-8216-b930bee6a4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791c1b-ad8c-4465-9ce5-ba0708646f9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4b2eeb9-5985-4043-a273-309ee7af2cfe}" ma:internalName="TaxCatchAll" ma:showField="CatchAllData" ma:web="05791c1b-ad8c-4465-9ce5-ba0708646f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791c1b-ad8c-4465-9ce5-ba0708646f9b" xsi:nil="true"/>
    <lcf76f155ced4ddcb4097134ff3c332f xmlns="4538c2ba-a1df-486a-8a8b-ba2804e3cf4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F7CDDC-626E-452C-A866-339E5047ED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38c2ba-a1df-486a-8a8b-ba2804e3cf40"/>
    <ds:schemaRef ds:uri="05791c1b-ad8c-4465-9ce5-ba0708646f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436B0B-0A97-4F77-83CD-24A836D781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A94B4F-C562-4251-9842-F7ED2DAC21A2}">
  <ds:schemaRefs>
    <ds:schemaRef ds:uri="http://schemas.microsoft.com/office/2006/documentManagement/types"/>
    <ds:schemaRef ds:uri="http://purl.org/dc/terms/"/>
    <ds:schemaRef ds:uri="05791c1b-ad8c-4465-9ce5-ba0708646f9b"/>
    <ds:schemaRef ds:uri="http://purl.org/dc/dcmitype/"/>
    <ds:schemaRef ds:uri="http://schemas.microsoft.com/office/2006/metadata/properties"/>
    <ds:schemaRef ds:uri="http://schemas.openxmlformats.org/package/2006/metadata/core-properties"/>
    <ds:schemaRef ds:uri="4538c2ba-a1df-486a-8a8b-ba2804e3cf40"/>
    <ds:schemaRef ds:uri="http://www.w3.org/XML/1998/namespace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6</vt:i4>
      </vt:variant>
    </vt:vector>
  </HeadingPairs>
  <TitlesOfParts>
    <vt:vector size="16" baseType="lpstr">
      <vt:lpstr>Tab. 1</vt:lpstr>
      <vt:lpstr>Tab.2</vt:lpstr>
      <vt:lpstr>Tab.3</vt:lpstr>
      <vt:lpstr>Tab.4</vt:lpstr>
      <vt:lpstr>Tab. 5</vt:lpstr>
      <vt:lpstr>Tab. 6</vt:lpstr>
      <vt:lpstr>Tab.7</vt:lpstr>
      <vt:lpstr>Tab.8</vt:lpstr>
      <vt:lpstr>Tab.9</vt:lpstr>
      <vt:lpstr>Tab. 10</vt:lpstr>
      <vt:lpstr>Tab.7!_Toc94174144</vt:lpstr>
      <vt:lpstr>'Tab. 1'!Area_stampa</vt:lpstr>
      <vt:lpstr>'Tab. 6'!Area_stampa</vt:lpstr>
      <vt:lpstr>Tab.4!Area_stampa</vt:lpstr>
      <vt:lpstr>Tab.8!Area_stampa</vt:lpstr>
      <vt:lpstr>Tab.9!Area_stampa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Cuffiani Roberta</dc:creator>
  <cp:lastModifiedBy>Cuffiani Roberta</cp:lastModifiedBy>
  <cp:lastPrinted>2024-08-19T09:05:16Z</cp:lastPrinted>
  <dcterms:created xsi:type="dcterms:W3CDTF">2022-10-10T16:00:51Z</dcterms:created>
  <dcterms:modified xsi:type="dcterms:W3CDTF">2024-08-19T09:47:19Z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0x01010064BD8EDA10229945862283FB35699FFB</vt:lpwstr>
  </property>
  <property fmtid="{D5CDD505-2E9C-101B-9397-08002B2CF9AE}" pid="3" name="Order">
    <vt:r8>9034000</vt:r8>
  </property>
  <property fmtid="{D5CDD505-2E9C-101B-9397-08002B2CF9AE}" pid="4" name="MediaServiceImageTags">
    <vt:lpwstr/>
  </property>
</Properties>
</file>